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3913"/>
  <workbookPr autoCompressPictures="0"/>
  <bookViews>
    <workbookView xWindow="0" yWindow="0" windowWidth="50900" windowHeight="26360"/>
  </bookViews>
  <sheets>
    <sheet name="WP" sheetId="1" r:id="rId1"/>
    <sheet name="Key performance indicators" sheetId="4" r:id="rId2"/>
    <sheet name="T3.4b Other cost" sheetId="3" state="hidden" r:id="rId3"/>
  </sheets>
  <definedNames>
    <definedName name="_xlnm.Print_Area" localSheetId="0">WP!$B$3:$P$138</definedName>
  </definedName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3" i="3" l="1"/>
  <c r="B15" i="3"/>
  <c r="B7" i="3"/>
  <c r="E168" i="1"/>
  <c r="R168" i="1"/>
  <c r="X166" i="1"/>
  <c r="V166" i="1"/>
  <c r="V164" i="1"/>
  <c r="X161" i="1"/>
  <c r="U161" i="1"/>
  <c r="X160" i="1"/>
  <c r="V160" i="1"/>
  <c r="X159" i="1"/>
  <c r="X158" i="1"/>
  <c r="X157" i="1"/>
  <c r="X156" i="1"/>
  <c r="X155" i="1"/>
  <c r="V155" i="1"/>
  <c r="Y154" i="1"/>
  <c r="X154" i="1"/>
  <c r="X153" i="1"/>
  <c r="X152" i="1"/>
  <c r="L152" i="1"/>
  <c r="X151" i="1"/>
  <c r="V151" i="1"/>
  <c r="L138" i="1"/>
  <c r="J138" i="1"/>
  <c r="H138" i="1"/>
  <c r="C138" i="1"/>
  <c r="N137" i="1"/>
  <c r="O137" i="1"/>
  <c r="P137" i="1"/>
  <c r="Q158" i="1"/>
  <c r="N136" i="1"/>
  <c r="O136" i="1"/>
  <c r="N135" i="1"/>
  <c r="N134" i="1"/>
  <c r="E133" i="1"/>
  <c r="N133" i="1"/>
  <c r="E132" i="1"/>
  <c r="N132" i="1"/>
  <c r="O132" i="1"/>
  <c r="E131" i="1"/>
  <c r="F130" i="1"/>
  <c r="E129" i="1"/>
  <c r="N129" i="1"/>
  <c r="O129" i="1"/>
  <c r="P129" i="1"/>
  <c r="D128" i="1"/>
  <c r="E128" i="1"/>
  <c r="E127" i="1"/>
  <c r="L121" i="1"/>
  <c r="J121" i="1"/>
  <c r="H121" i="1"/>
  <c r="F121" i="1"/>
  <c r="C121" i="1"/>
  <c r="E118" i="1"/>
  <c r="E117" i="1"/>
  <c r="E116" i="1"/>
  <c r="N116" i="1"/>
  <c r="E115" i="1"/>
  <c r="E114" i="1"/>
  <c r="N114" i="1"/>
  <c r="O114" i="1"/>
  <c r="E113" i="1"/>
  <c r="N113" i="1"/>
  <c r="O113" i="1"/>
  <c r="E112" i="1"/>
  <c r="N112" i="1"/>
  <c r="O112" i="1"/>
  <c r="E111" i="1"/>
  <c r="E110" i="1"/>
  <c r="L104" i="1"/>
  <c r="J104" i="1"/>
  <c r="H104" i="1"/>
  <c r="F104" i="1"/>
  <c r="C104" i="1"/>
  <c r="C123" i="1"/>
  <c r="E101" i="1"/>
  <c r="N101" i="1"/>
  <c r="O101" i="1"/>
  <c r="P101" i="1"/>
  <c r="O165" i="1"/>
  <c r="U165" i="1"/>
  <c r="E100" i="1"/>
  <c r="N100" i="1"/>
  <c r="E99" i="1"/>
  <c r="N99" i="1"/>
  <c r="E98" i="1"/>
  <c r="N98" i="1"/>
  <c r="E97" i="1"/>
  <c r="N97" i="1"/>
  <c r="O97" i="1"/>
  <c r="E96" i="1"/>
  <c r="E95" i="1"/>
  <c r="N95" i="1"/>
  <c r="O95" i="1"/>
  <c r="E94" i="1"/>
  <c r="E93" i="1"/>
  <c r="N93" i="1"/>
  <c r="O93" i="1"/>
  <c r="L89" i="1"/>
  <c r="J89" i="1"/>
  <c r="H89" i="1"/>
  <c r="C89" i="1"/>
  <c r="E88" i="1"/>
  <c r="N88" i="1"/>
  <c r="O88" i="1"/>
  <c r="E87" i="1"/>
  <c r="N87" i="1"/>
  <c r="O87" i="1"/>
  <c r="E86" i="1"/>
  <c r="N86" i="1"/>
  <c r="O86" i="1"/>
  <c r="E85" i="1"/>
  <c r="E84" i="1"/>
  <c r="N84" i="1"/>
  <c r="E83" i="1"/>
  <c r="E82" i="1"/>
  <c r="N82" i="1"/>
  <c r="O82" i="1"/>
  <c r="P82" i="1"/>
  <c r="N159" i="1"/>
  <c r="U159" i="1"/>
  <c r="E81" i="1"/>
  <c r="N81" i="1"/>
  <c r="E80" i="1"/>
  <c r="N80" i="1"/>
  <c r="P79" i="1"/>
  <c r="N169" i="1"/>
  <c r="Y150" i="1"/>
  <c r="D79" i="1"/>
  <c r="E78" i="1"/>
  <c r="N78" i="1"/>
  <c r="O78" i="1"/>
  <c r="D70" i="1"/>
  <c r="L65" i="1"/>
  <c r="J65" i="1"/>
  <c r="H65" i="1"/>
  <c r="F65" i="1"/>
  <c r="C65" i="1"/>
  <c r="E64" i="1"/>
  <c r="E63" i="1"/>
  <c r="L62" i="1"/>
  <c r="J62" i="1"/>
  <c r="H62" i="1"/>
  <c r="F62" i="1"/>
  <c r="C62" i="1"/>
  <c r="E60" i="1"/>
  <c r="L59" i="1"/>
  <c r="J59" i="1"/>
  <c r="H59" i="1"/>
  <c r="F59" i="1"/>
  <c r="C59" i="1"/>
  <c r="E58" i="1"/>
  <c r="N58" i="1"/>
  <c r="E57" i="1"/>
  <c r="L50" i="1"/>
  <c r="J50" i="1"/>
  <c r="H50" i="1"/>
  <c r="F50" i="1"/>
  <c r="C50" i="1"/>
  <c r="E48" i="1"/>
  <c r="E46" i="1"/>
  <c r="N46" i="1"/>
  <c r="E45" i="1"/>
  <c r="H42" i="1"/>
  <c r="F42" i="1"/>
  <c r="E42" i="1"/>
  <c r="L39" i="1"/>
  <c r="J39" i="1"/>
  <c r="H39" i="1"/>
  <c r="F39" i="1"/>
  <c r="C39" i="1"/>
  <c r="E38" i="1"/>
  <c r="E37" i="1"/>
  <c r="E36" i="1"/>
  <c r="E35" i="1"/>
  <c r="N35" i="1"/>
  <c r="E34" i="1"/>
  <c r="N34" i="1"/>
  <c r="O34" i="1"/>
  <c r="E33" i="1"/>
  <c r="N33" i="1"/>
  <c r="O33" i="1"/>
  <c r="E32" i="1"/>
  <c r="E31" i="1"/>
  <c r="L26" i="1"/>
  <c r="H26" i="1"/>
  <c r="F26" i="1"/>
  <c r="C26" i="1"/>
  <c r="J25" i="1"/>
  <c r="N25" i="1"/>
  <c r="N24" i="1"/>
  <c r="O24" i="1"/>
  <c r="E23" i="1"/>
  <c r="N23" i="1"/>
  <c r="E22" i="1"/>
  <c r="N22" i="1"/>
  <c r="O22" i="1"/>
  <c r="E21" i="1"/>
  <c r="N21" i="1"/>
  <c r="O21" i="1"/>
  <c r="P21" i="1"/>
  <c r="F152" i="1"/>
  <c r="E20" i="1"/>
  <c r="E19" i="1"/>
  <c r="N19" i="1"/>
  <c r="O19" i="1"/>
  <c r="P19" i="1"/>
  <c r="L13" i="1"/>
  <c r="J13" i="1"/>
  <c r="H13" i="1"/>
  <c r="F13" i="1"/>
  <c r="D13" i="1"/>
  <c r="C13" i="1"/>
  <c r="E11" i="1"/>
  <c r="E13" i="1"/>
  <c r="J7" i="1"/>
  <c r="H7" i="1"/>
  <c r="C7" i="1"/>
  <c r="E5" i="1"/>
  <c r="E7" i="1"/>
  <c r="E26" i="1"/>
  <c r="P88" i="1"/>
  <c r="N152" i="1"/>
  <c r="P136" i="1"/>
  <c r="Q154" i="1"/>
  <c r="D47" i="1"/>
  <c r="E47" i="1"/>
  <c r="N47" i="1"/>
  <c r="P86" i="1"/>
  <c r="N163" i="1"/>
  <c r="P114" i="1"/>
  <c r="P151" i="1"/>
  <c r="N128" i="1"/>
  <c r="P33" i="1"/>
  <c r="H158" i="1"/>
  <c r="V158" i="1"/>
  <c r="E65" i="1"/>
  <c r="P93" i="1"/>
  <c r="O162" i="1"/>
  <c r="P22" i="1"/>
  <c r="F153" i="1"/>
  <c r="V153" i="1"/>
  <c r="N37" i="1"/>
  <c r="N38" i="1"/>
  <c r="N45" i="1"/>
  <c r="O45" i="1"/>
  <c r="N48" i="1"/>
  <c r="O48" i="1"/>
  <c r="P48" i="1"/>
  <c r="J155" i="1"/>
  <c r="N60" i="1"/>
  <c r="N62" i="1"/>
  <c r="E62" i="1"/>
  <c r="N83" i="1"/>
  <c r="O83" i="1"/>
  <c r="P112" i="1"/>
  <c r="P155" i="1"/>
  <c r="R169" i="1"/>
  <c r="N31" i="1"/>
  <c r="P34" i="1"/>
  <c r="H157" i="1"/>
  <c r="V157" i="1"/>
  <c r="C70" i="1"/>
  <c r="C72" i="1"/>
  <c r="N63" i="1"/>
  <c r="O63" i="1"/>
  <c r="P63" i="1"/>
  <c r="E89" i="1"/>
  <c r="P95" i="1"/>
  <c r="O153" i="1"/>
  <c r="N111" i="1"/>
  <c r="O111" i="1"/>
  <c r="N115" i="1"/>
  <c r="O115" i="1"/>
  <c r="N117" i="1"/>
  <c r="O117" i="1"/>
  <c r="H70" i="1"/>
  <c r="J70" i="1"/>
  <c r="F70" i="1"/>
  <c r="O81" i="1"/>
  <c r="P81" i="1"/>
  <c r="N158" i="1"/>
  <c r="F161" i="1"/>
  <c r="E50" i="1"/>
  <c r="O116" i="1"/>
  <c r="P116" i="1"/>
  <c r="P153" i="1"/>
  <c r="E121" i="1"/>
  <c r="N127" i="1"/>
  <c r="E138" i="1"/>
  <c r="F138" i="1"/>
  <c r="P130" i="1"/>
  <c r="Q170" i="1"/>
  <c r="O133" i="1"/>
  <c r="P133" i="1"/>
  <c r="Q156" i="1"/>
  <c r="N5" i="1"/>
  <c r="N20" i="1"/>
  <c r="N26" i="1"/>
  <c r="O23" i="1"/>
  <c r="P23" i="1"/>
  <c r="O25" i="1"/>
  <c r="P25" i="1"/>
  <c r="O31" i="1"/>
  <c r="P31" i="1"/>
  <c r="N32" i="1"/>
  <c r="O35" i="1"/>
  <c r="P35" i="1"/>
  <c r="H152" i="1"/>
  <c r="N36" i="1"/>
  <c r="O46" i="1"/>
  <c r="P46" i="1"/>
  <c r="J150" i="1"/>
  <c r="N57" i="1"/>
  <c r="O60" i="1"/>
  <c r="O62" i="1"/>
  <c r="P78" i="1"/>
  <c r="P83" i="1"/>
  <c r="N160" i="1"/>
  <c r="O100" i="1"/>
  <c r="P100" i="1"/>
  <c r="O164" i="1"/>
  <c r="N110" i="1"/>
  <c r="N118" i="1"/>
  <c r="N130" i="1"/>
  <c r="O135" i="1"/>
  <c r="P135" i="1"/>
  <c r="Q162" i="1"/>
  <c r="N11" i="1"/>
  <c r="J26" i="1"/>
  <c r="O58" i="1"/>
  <c r="P58" i="1"/>
  <c r="E59" i="1"/>
  <c r="L70" i="1"/>
  <c r="N64" i="1"/>
  <c r="O80" i="1"/>
  <c r="N96" i="1"/>
  <c r="O99" i="1"/>
  <c r="P99" i="1"/>
  <c r="O154" i="1"/>
  <c r="P113" i="1"/>
  <c r="P157" i="1"/>
  <c r="O134" i="1"/>
  <c r="P134" i="1"/>
  <c r="Q157" i="1"/>
  <c r="P24" i="1"/>
  <c r="F165" i="1"/>
  <c r="E39" i="1"/>
  <c r="P45" i="1"/>
  <c r="E104" i="1"/>
  <c r="N94" i="1"/>
  <c r="N104" i="1"/>
  <c r="P97" i="1"/>
  <c r="O157" i="1"/>
  <c r="P111" i="1"/>
  <c r="P150" i="1"/>
  <c r="N131" i="1"/>
  <c r="C140" i="1"/>
  <c r="O11" i="1"/>
  <c r="O13" i="1"/>
  <c r="O84" i="1"/>
  <c r="P84" i="1"/>
  <c r="N156" i="1"/>
  <c r="O98" i="1"/>
  <c r="P98" i="1"/>
  <c r="O163" i="1"/>
  <c r="O128" i="1"/>
  <c r="P128" i="1"/>
  <c r="Q150" i="1"/>
  <c r="P132" i="1"/>
  <c r="Q153" i="1"/>
  <c r="P87" i="1"/>
  <c r="N153" i="1"/>
  <c r="N85" i="1"/>
  <c r="N50" i="1"/>
  <c r="U162" i="1"/>
  <c r="P60" i="1"/>
  <c r="P62" i="1"/>
  <c r="L151" i="1"/>
  <c r="O38" i="1"/>
  <c r="P38" i="1"/>
  <c r="H163" i="1"/>
  <c r="V163" i="1"/>
  <c r="P117" i="1"/>
  <c r="P156" i="1"/>
  <c r="U156" i="1"/>
  <c r="P115" i="1"/>
  <c r="P166" i="1"/>
  <c r="Q152" i="1"/>
  <c r="U153" i="1"/>
  <c r="Z153" i="1"/>
  <c r="O37" i="1"/>
  <c r="P37" i="1"/>
  <c r="H165" i="1"/>
  <c r="H159" i="1"/>
  <c r="U163" i="1"/>
  <c r="U158" i="1"/>
  <c r="Z158" i="1"/>
  <c r="R158" i="1"/>
  <c r="R164" i="1"/>
  <c r="U164" i="1"/>
  <c r="Z164" i="1"/>
  <c r="F156" i="1"/>
  <c r="J151" i="1"/>
  <c r="R153" i="1"/>
  <c r="O96" i="1"/>
  <c r="P96" i="1"/>
  <c r="O152" i="1"/>
  <c r="O118" i="1"/>
  <c r="P118" i="1"/>
  <c r="P154" i="1"/>
  <c r="O36" i="1"/>
  <c r="P36" i="1"/>
  <c r="H156" i="1"/>
  <c r="O5" i="1"/>
  <c r="O7" i="1"/>
  <c r="V161" i="1"/>
  <c r="Z161" i="1"/>
  <c r="R161" i="1"/>
  <c r="P80" i="1"/>
  <c r="N151" i="1"/>
  <c r="O85" i="1"/>
  <c r="O89" i="1"/>
  <c r="U157" i="1"/>
  <c r="Z157" i="1"/>
  <c r="O64" i="1"/>
  <c r="P64" i="1"/>
  <c r="P65" i="1"/>
  <c r="L155" i="1"/>
  <c r="N65" i="1"/>
  <c r="E70" i="1"/>
  <c r="P11" i="1"/>
  <c r="O138" i="1"/>
  <c r="V152" i="1"/>
  <c r="U166" i="1"/>
  <c r="Z166" i="1"/>
  <c r="R166" i="1"/>
  <c r="O94" i="1"/>
  <c r="O39" i="1"/>
  <c r="N89" i="1"/>
  <c r="U160" i="1"/>
  <c r="Z160" i="1"/>
  <c r="R160" i="1"/>
  <c r="N59" i="1"/>
  <c r="O57" i="1"/>
  <c r="O59" i="1"/>
  <c r="O32" i="1"/>
  <c r="P32" i="1"/>
  <c r="H150" i="1"/>
  <c r="O127" i="1"/>
  <c r="P127" i="1"/>
  <c r="R157" i="1"/>
  <c r="O47" i="1"/>
  <c r="P47" i="1"/>
  <c r="O131" i="1"/>
  <c r="P131" i="1"/>
  <c r="Q155" i="1"/>
  <c r="O110" i="1"/>
  <c r="P110" i="1"/>
  <c r="P152" i="1"/>
  <c r="N121" i="1"/>
  <c r="N150" i="1"/>
  <c r="O20" i="1"/>
  <c r="P20" i="1"/>
  <c r="Y152" i="1"/>
  <c r="R170" i="1"/>
  <c r="Z163" i="1"/>
  <c r="O50" i="1"/>
  <c r="O104" i="1"/>
  <c r="V165" i="1"/>
  <c r="Z165" i="1"/>
  <c r="R165" i="1"/>
  <c r="P94" i="1"/>
  <c r="P104" i="1"/>
  <c r="P57" i="1"/>
  <c r="P59" i="1"/>
  <c r="R163" i="1"/>
  <c r="P5" i="1"/>
  <c r="P7" i="1"/>
  <c r="D150" i="1"/>
  <c r="D171" i="1"/>
  <c r="N70" i="1"/>
  <c r="F162" i="1"/>
  <c r="P26" i="1"/>
  <c r="P138" i="1"/>
  <c r="Q151" i="1"/>
  <c r="Q171" i="1"/>
  <c r="J152" i="1"/>
  <c r="P50" i="1"/>
  <c r="U155" i="1"/>
  <c r="Z155" i="1"/>
  <c r="R155" i="1"/>
  <c r="P171" i="1"/>
  <c r="L150" i="1"/>
  <c r="P70" i="1"/>
  <c r="V156" i="1"/>
  <c r="Z156" i="1"/>
  <c r="R156" i="1"/>
  <c r="F171" i="1"/>
  <c r="P39" i="1"/>
  <c r="V159" i="1"/>
  <c r="Z159" i="1"/>
  <c r="R159" i="1"/>
  <c r="P85" i="1"/>
  <c r="N154" i="1"/>
  <c r="N171" i="1"/>
  <c r="U154" i="1"/>
  <c r="H171" i="1"/>
  <c r="V150" i="1"/>
  <c r="O151" i="1"/>
  <c r="O171" i="1"/>
  <c r="O121" i="1"/>
  <c r="P121" i="1"/>
  <c r="O65" i="1"/>
  <c r="O70" i="1"/>
  <c r="E154" i="1"/>
  <c r="P13" i="1"/>
  <c r="J171" i="1"/>
  <c r="P123" i="1"/>
  <c r="P89" i="1"/>
  <c r="R150" i="1"/>
  <c r="X150" i="1"/>
  <c r="R151" i="1"/>
  <c r="U151" i="1"/>
  <c r="Z151" i="1"/>
  <c r="V154" i="1"/>
  <c r="Z154" i="1"/>
  <c r="E171" i="1"/>
  <c r="R154" i="1"/>
  <c r="L171" i="1"/>
  <c r="U150" i="1"/>
  <c r="P72" i="1"/>
  <c r="U152" i="1"/>
  <c r="Z152" i="1"/>
  <c r="R152" i="1"/>
  <c r="V162" i="1"/>
  <c r="Z162" i="1"/>
  <c r="R162" i="1"/>
  <c r="Z150" i="1"/>
  <c r="Z171" i="1"/>
  <c r="R171" i="1"/>
</calcChain>
</file>

<file path=xl/sharedStrings.xml><?xml version="1.0" encoding="utf-8"?>
<sst xmlns="http://schemas.openxmlformats.org/spreadsheetml/2006/main" count="469" uniqueCount="185">
  <si>
    <t>MANAGEMENT</t>
  </si>
  <si>
    <t xml:space="preserve">Acronym </t>
  </si>
  <si>
    <t>Staff effort charged to project (man months)</t>
  </si>
  <si>
    <t>mean staff cost/months</t>
  </si>
  <si>
    <t xml:space="preserve">Staff cost </t>
  </si>
  <si>
    <t xml:space="preserve">Sub-contract  </t>
  </si>
  <si>
    <t xml:space="preserve">Consumables </t>
  </si>
  <si>
    <t xml:space="preserve">Travel </t>
  </si>
  <si>
    <t xml:space="preserve">Equipment charged to project </t>
  </si>
  <si>
    <t>Total Direct cost</t>
  </si>
  <si>
    <t xml:space="preserve">Overhead Costs </t>
  </si>
  <si>
    <t>EU contribution</t>
  </si>
  <si>
    <t>ILL</t>
  </si>
  <si>
    <t>TOTAL</t>
  </si>
  <si>
    <t>DISSEMINATION</t>
  </si>
  <si>
    <t>TUM</t>
  </si>
  <si>
    <t>TRAINING: E-LEARNING &amp; SCHOOLS</t>
  </si>
  <si>
    <t>Acronym</t>
  </si>
  <si>
    <t>UCPH</t>
  </si>
  <si>
    <t>DTU</t>
  </si>
  <si>
    <t>STFC</t>
  </si>
  <si>
    <t>PSI</t>
  </si>
  <si>
    <t>CEA</t>
  </si>
  <si>
    <t>MTA EK</t>
  </si>
  <si>
    <t>NaMES</t>
  </si>
  <si>
    <t>INDUSTRY CONSULTANCY</t>
  </si>
  <si>
    <t>HZG</t>
  </si>
  <si>
    <t>HZB</t>
  </si>
  <si>
    <t>TUD</t>
  </si>
  <si>
    <t>NPI</t>
  </si>
  <si>
    <t>ESS</t>
  </si>
  <si>
    <t>ISIS PDRA</t>
  </si>
  <si>
    <t>ISIS staff</t>
  </si>
  <si>
    <t>FZJ</t>
  </si>
  <si>
    <t>Fill in your facility staff cost per month:</t>
  </si>
  <si>
    <t>SAMPLE - CHEMICAL DEUTERATION</t>
  </si>
  <si>
    <t>Overhead</t>
  </si>
  <si>
    <t>several companies</t>
  </si>
  <si>
    <t>Observer</t>
  </si>
  <si>
    <t>SAMPLE - CRYSTALLOGENESIS</t>
  </si>
  <si>
    <t>ILL - T1.1</t>
  </si>
  <si>
    <t>ILL - T1.2</t>
  </si>
  <si>
    <t xml:space="preserve">ILL </t>
  </si>
  <si>
    <t>ESS - T2.1</t>
  </si>
  <si>
    <t xml:space="preserve">ESS </t>
  </si>
  <si>
    <t>FZJ - T3.1</t>
  </si>
  <si>
    <t>FZJ - T3.2</t>
  </si>
  <si>
    <t xml:space="preserve">FZJ </t>
  </si>
  <si>
    <t xml:space="preserve">CFEL </t>
  </si>
  <si>
    <t>Douglas Instr.</t>
  </si>
  <si>
    <t>GSK</t>
  </si>
  <si>
    <t>5+6</t>
  </si>
  <si>
    <t>SAMPLE ENVIRONMENT</t>
  </si>
  <si>
    <t>Staff effort charged to project (person months)</t>
  </si>
  <si>
    <t>Facility mean staff cost per month</t>
  </si>
  <si>
    <t>CSEC&amp;IMPMC</t>
  </si>
  <si>
    <t>CSIC</t>
  </si>
  <si>
    <t>INSTRUMENTATION -  E-TOOLS</t>
  </si>
  <si>
    <t xml:space="preserve">Overhead </t>
  </si>
  <si>
    <t>ESS-B</t>
  </si>
  <si>
    <t>LIP</t>
  </si>
  <si>
    <t>LLB</t>
  </si>
  <si>
    <t>INSTRUMENTATION - DETECTORS</t>
  </si>
  <si>
    <t>8+9</t>
  </si>
  <si>
    <t>DATA TREATMENT SOFTWARE</t>
  </si>
  <si>
    <t>UNIPR</t>
  </si>
  <si>
    <t>TOTALS</t>
  </si>
  <si>
    <t>(1)</t>
  </si>
  <si>
    <t xml:space="preserve">The coordinator of the JRA in the first row.  </t>
  </si>
  <si>
    <t>(2)</t>
  </si>
  <si>
    <t>This is the equipment cost after depreciation, based on the depreciation length and the length of the project.  It is not neccesarily the total cost of the equipment.</t>
  </si>
  <si>
    <t>(3)</t>
  </si>
  <si>
    <t>Overheads under H2020 are 25% regardless the cost model your institution had under FP7.</t>
  </si>
  <si>
    <t>MGT</t>
  </si>
  <si>
    <t>NETWORKING</t>
  </si>
  <si>
    <t>SERVICE</t>
  </si>
  <si>
    <t>RTD</t>
  </si>
  <si>
    <t>COORD</t>
  </si>
  <si>
    <r>
      <t>Estimated</t>
    </r>
    <r>
      <rPr>
        <b/>
        <sz val="12"/>
        <rFont val="Times New Roman"/>
        <family val="1"/>
      </rPr>
      <t xml:space="preserve"> eligible</t>
    </r>
    <r>
      <rPr>
        <b/>
        <sz val="12"/>
        <color theme="1"/>
        <rFont val="Times New Roman"/>
        <family val="1"/>
      </rPr>
      <t xml:space="preserve"> cost per category/beneficiary</t>
    </r>
  </si>
  <si>
    <t>#</t>
  </si>
  <si>
    <t>Participant short name</t>
  </si>
  <si>
    <t xml:space="preserve">WP1 
management
</t>
  </si>
  <si>
    <t xml:space="preserve">WP2
dissemination
</t>
  </si>
  <si>
    <t xml:space="preserve">WP3
training
</t>
  </si>
  <si>
    <t xml:space="preserve">WP4
industry
</t>
  </si>
  <si>
    <t xml:space="preserve">WP5
 "sample" deuteration </t>
  </si>
  <si>
    <t>WP6
"sample" 
 crystal</t>
  </si>
  <si>
    <t>WP7
sample
environment</t>
  </si>
  <si>
    <t>WP8
"instrument" E-tools</t>
  </si>
  <si>
    <t xml:space="preserve">WP9
"instrument"  detectors </t>
  </si>
  <si>
    <t>WP10
data treatment software</t>
  </si>
  <si>
    <t xml:space="preserve">RTD </t>
  </si>
  <si>
    <t xml:space="preserve">Coord </t>
  </si>
  <si>
    <t>Support (C )</t>
  </si>
  <si>
    <t xml:space="preserve">Mgt </t>
  </si>
  <si>
    <t>Subcon-tracting</t>
  </si>
  <si>
    <t xml:space="preserve">Total </t>
  </si>
  <si>
    <t xml:space="preserve">UCPH </t>
  </si>
  <si>
    <t>Subcontractors</t>
  </si>
  <si>
    <t>Subcontract TUM</t>
  </si>
  <si>
    <t>O. Kreischer</t>
  </si>
  <si>
    <t>Subcontract ILL</t>
  </si>
  <si>
    <t>CSEC &amp; IMPMC</t>
  </si>
  <si>
    <t>Subcontract STFC</t>
  </si>
  <si>
    <t>Justification</t>
  </si>
  <si>
    <t xml:space="preserve">23 *2k audit cost for all partners
4*15k annual meetings
</t>
  </si>
  <si>
    <t>WP1</t>
  </si>
  <si>
    <t>Consumables</t>
  </si>
  <si>
    <t>WP2</t>
  </si>
  <si>
    <t>WP3</t>
  </si>
  <si>
    <t xml:space="preserve">6*800 EUR * 4 yrs for Advisory Committee travel to annual meetings
5*800 EUR * 4yrs travels for invited speakers and observers
2*4*800 EUR * 4yrs
coordinator and Project manager travels to Coordination meetings, annual meetings, policy meetings
</t>
  </si>
  <si>
    <t>Cost [EUR]</t>
  </si>
  <si>
    <t>Travel</t>
  </si>
  <si>
    <t>Equipment</t>
  </si>
  <si>
    <t>Subcontracting</t>
  </si>
  <si>
    <t>6*800 EUR * 4 yrs for Advisory Committee travel to annual meetings
5*800 EUR * 4yrs travels for invited speakers and observers
2*4*800 EUR * 4yrs for coordinator and project manager travels to Coordination meetings, annual meetings, policy meetings</t>
  </si>
  <si>
    <t>WP</t>
  </si>
  <si>
    <t>KPI</t>
  </si>
  <si>
    <t>Number of companies contacted</t>
  </si>
  <si>
    <t>Number of companies doing feasibility studies</t>
  </si>
  <si>
    <t>Consumables required for protein production, purification, crystallisation tests.</t>
  </si>
  <si>
    <t>Consumables required for protein production, purification, crystallisation tests, light scattering &amp; vapour diffusion work</t>
  </si>
  <si>
    <t>Number of crystal systems characterised</t>
  </si>
  <si>
    <t>Number of large crystals tested on neutron beam facilities</t>
  </si>
  <si>
    <t>Number of protein systems evaulated for crystallogenesis</t>
  </si>
  <si>
    <t>number of participanst to  roadshow(s)</t>
  </si>
  <si>
    <t>Number of participants conference</t>
  </si>
  <si>
    <t>Number of participant in E-Learning</t>
  </si>
  <si>
    <t>Number of industry relevant case studies published on project website</t>
  </si>
  <si>
    <t>Number of recurring companies</t>
  </si>
  <si>
    <t>4 - Industry consultancy</t>
  </si>
  <si>
    <t>Dissemination activities: 50 kEUR for road show; 50 kEUR for trade fairs ; 40 kEUR for PR material; 100 kEUR for conferences (as host), 20 kEUR consumables for feasibility experiments at RI</t>
  </si>
  <si>
    <t>20 kEUR consumables/partner for feasibility experiments at RI</t>
  </si>
  <si>
    <t>4*800 EUR * 4yrs
WP-coordinator travels to Coordination meetings, annual meetings, policy meetings; 5 * 800 EUR * 4yrs travels to trade fairs/conferences/workshops with industry relations</t>
  </si>
  <si>
    <t xml:space="preserve"> 5 * 800 EUR * 4yrs travels to trade fairs/conferences/workshops with industry relations; 1000 EUR * 4 yrs travels to coordination and WP partner meetings </t>
  </si>
  <si>
    <t>1250 EUR* 4 yrs/Partner for WP-partner meetings, local events with industry relation</t>
  </si>
  <si>
    <t>2x4k€ shields of cryostat, 4k€ tail of furnace, raw materials, reflief and safety valves for high pressure, computer, CAD software licence, miscellaneous parts</t>
  </si>
  <si>
    <t>2x85 for 2 studies: 1. clamped cells &amp; 2. anvils for PE cells</t>
  </si>
  <si>
    <t>Computer, dev kit for electronics, prototype electronics</t>
  </si>
  <si>
    <t>Computer, dev kit for electronics, prototype, interface for instrument</t>
  </si>
  <si>
    <t>Pipes, relief and safety valves + miscellaneous parts for testing high pressure cell, computer</t>
  </si>
  <si>
    <t>Computer, software dev kit, liquid He and miscellaneous components for testing modified CSIC cryostat</t>
  </si>
  <si>
    <t>Computer, power supplies, supports, CAD software licence, miscellaneous parts and electronics for commissioning NMR setup</t>
  </si>
  <si>
    <t>Parts, cables, etc. for mounting NMR setup built by CEA on FRM II instrument</t>
  </si>
  <si>
    <t>Computer, miscellaneous parts and electronics for testing robot with new protocol</t>
  </si>
  <si>
    <t>Raw materials, high pressure components, CAD software licence, computer, miscellaneous parts and electronics</t>
  </si>
  <si>
    <t>Power supply, CAD software licence, computer, miscellaneous electronics and parts for RF cell</t>
  </si>
  <si>
    <t>2*625*4yrs for meetings</t>
  </si>
  <si>
    <t>2*625*3yrs for meetings + 250 to visit industrial collaborator</t>
  </si>
  <si>
    <t>2*625*4yrs for meetings + 2x452 for tech reviews</t>
  </si>
  <si>
    <t>2*625*4yrs for meetings + 4x500 for technical reviews with partners</t>
  </si>
  <si>
    <t>Number of presentations (poster, oral)</t>
  </si>
  <si>
    <t xml:space="preserve">Number of meetings to design new equipment </t>
  </si>
  <si>
    <t>Number of publications</t>
  </si>
  <si>
    <t>Sample environment communication protocol released</t>
  </si>
  <si>
    <t>Sample environment metadata definition released</t>
  </si>
  <si>
    <t>Gain factor: signal to background ratio of sample environment</t>
  </si>
  <si>
    <t>Gain factor: time required to cool sample down</t>
  </si>
  <si>
    <t>Gain factor: transparency of anvils (neutron scattering)</t>
  </si>
  <si>
    <t>Gain factor: transmission of pressure cell</t>
  </si>
  <si>
    <t>Gain factor: max pressure of clamped cell</t>
  </si>
  <si>
    <t>Availability of 700 bar hydrogen cell</t>
  </si>
  <si>
    <t>Availability: in-situ studies of muoniated radicals</t>
  </si>
  <si>
    <t>Availability: in-situ NMR on neutron instrument</t>
  </si>
  <si>
    <t>5 - Chemical Deuteration</t>
  </si>
  <si>
    <t>6 - Crystallogenesis</t>
  </si>
  <si>
    <t>7 - Sample Environment</t>
  </si>
  <si>
    <t>8 - Instrumentation E-tools</t>
  </si>
  <si>
    <t>9 - Instrumentation Detectors</t>
  </si>
  <si>
    <t>10 - Data treatment software</t>
  </si>
  <si>
    <t>3 - Training: E-learning &amp; Schools</t>
  </si>
  <si>
    <t>2 - Dissemination</t>
  </si>
  <si>
    <t>1 - Management</t>
  </si>
  <si>
    <t>2*625*4yrs for meetings + 4x500 for technical reviews with contractors</t>
  </si>
  <si>
    <t>4*750 for visits between partner organisations as part of planning and progress review, including data collection tests.</t>
  </si>
  <si>
    <t>2*4*750 for visits to ESS/FZJ/STFC/Douglas/GSK as part of planning and progress review and system evaluation tests</t>
  </si>
  <si>
    <t>3*750*4yrs for visits between partner organisations as part of planning and progress review, and 3 visits involving data collection tests</t>
  </si>
  <si>
    <t>Expensens for experimental campaign at PSI, travel</t>
  </si>
  <si>
    <t>Expensens for experimental campaign at STFC, travel</t>
  </si>
  <si>
    <t>Expensens for experimental campaign at TUD, travel</t>
  </si>
  <si>
    <r>
      <t>Expensens for experimental campaign at TU</t>
    </r>
    <r>
      <rPr>
        <sz val="10"/>
        <color rgb="FFC00000"/>
        <rFont val="Arial"/>
        <family val="2"/>
        <charset val="1"/>
      </rPr>
      <t>M</t>
    </r>
    <r>
      <rPr>
        <sz val="10"/>
        <color rgb="FFC00000"/>
        <rFont val="Arial"/>
        <family val="2"/>
      </rPr>
      <t>, travel</t>
    </r>
  </si>
  <si>
    <t>Computer, travel</t>
  </si>
  <si>
    <t>Expenses for experimental campaign at MTA EK, travel</t>
  </si>
  <si>
    <t xml:space="preserve">Computer, detector rental fees, travel, </t>
  </si>
  <si>
    <t>Computer, Computer licenses, workshop costs, common misc. consumables and travel budget contingency for WP8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</si>
</sst>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quot;£&quot;* #,##0.00_-;_-&quot;£&quot;* &quot;-&quot;??_-;_-@_-"/>
    <numFmt numFmtId="165" formatCode="_-* #,##0.00_-;\-* #,##0.00_-;_-* &quot;-&quot;??_-;_-@_-"/>
    <numFmt numFmtId="166" formatCode="_-* #,##0_-;\-* #,##0_-;_-* &quot;-&quot;??_-;_-@_-"/>
    <numFmt numFmtId="167" formatCode="#,##0\ _€"/>
  </numFmts>
  <fonts count="39" x14ac:knownFonts="1">
    <font>
      <sz val="11"/>
      <color theme="1"/>
      <name val="Calibri"/>
      <family val="2"/>
      <scheme val="minor"/>
    </font>
    <font>
      <sz val="11"/>
      <color theme="1"/>
      <name val="Calibri"/>
      <family val="2"/>
      <scheme val="minor"/>
    </font>
    <font>
      <b/>
      <sz val="11"/>
      <color rgb="FF3F3F3F"/>
      <name val="Calibri"/>
      <family val="2"/>
      <scheme val="minor"/>
    </font>
    <font>
      <b/>
      <sz val="11"/>
      <color theme="1"/>
      <name val="Calibri"/>
      <family val="2"/>
      <scheme val="minor"/>
    </font>
    <font>
      <sz val="10"/>
      <name val="Arial"/>
      <family val="2"/>
    </font>
    <font>
      <b/>
      <sz val="12"/>
      <name val="Arial"/>
      <family val="2"/>
    </font>
    <font>
      <b/>
      <sz val="10"/>
      <name val="Arial"/>
      <family val="2"/>
    </font>
    <font>
      <b/>
      <sz val="11"/>
      <name val="Calibri"/>
      <family val="2"/>
    </font>
    <font>
      <sz val="10"/>
      <color rgb="FFFF0000"/>
      <name val="Arial"/>
      <family val="2"/>
    </font>
    <font>
      <b/>
      <sz val="9"/>
      <name val="Arial"/>
      <family val="2"/>
    </font>
    <font>
      <sz val="10"/>
      <name val="Arial"/>
      <family val="2"/>
      <charset val="1"/>
    </font>
    <font>
      <b/>
      <sz val="10"/>
      <name val="Arial"/>
      <family val="2"/>
      <charset val="1"/>
    </font>
    <font>
      <sz val="10"/>
      <color rgb="FFC00000"/>
      <name val="Arial"/>
      <family val="2"/>
      <charset val="1"/>
    </font>
    <font>
      <b/>
      <sz val="10"/>
      <color rgb="FFC00000"/>
      <name val="Arial"/>
      <family val="2"/>
    </font>
    <font>
      <sz val="11"/>
      <name val="Calibri"/>
      <family val="2"/>
      <scheme val="minor"/>
    </font>
    <font>
      <sz val="10"/>
      <color rgb="FFFF0000"/>
      <name val="Arial"/>
      <family val="2"/>
      <charset val="1"/>
    </font>
    <font>
      <b/>
      <sz val="10"/>
      <color rgb="FFFF0000"/>
      <name val="Arial"/>
      <family val="2"/>
      <charset val="1"/>
    </font>
    <font>
      <b/>
      <sz val="18"/>
      <name val="Arial"/>
      <family val="2"/>
    </font>
    <font>
      <b/>
      <sz val="20"/>
      <name val="Arial"/>
      <family val="2"/>
    </font>
    <font>
      <b/>
      <sz val="16"/>
      <name val="Arial"/>
      <family val="2"/>
    </font>
    <font>
      <b/>
      <sz val="12"/>
      <color theme="1"/>
      <name val="Times New Roman"/>
      <family val="1"/>
    </font>
    <font>
      <b/>
      <sz val="12"/>
      <name val="Times New Roman"/>
      <family val="1"/>
    </font>
    <font>
      <b/>
      <sz val="10"/>
      <color theme="1"/>
      <name val="Times New Roman"/>
      <family val="1"/>
    </font>
    <font>
      <sz val="10"/>
      <color theme="0" tint="-0.499984740745262"/>
      <name val="Arial"/>
      <family val="2"/>
    </font>
    <font>
      <b/>
      <sz val="10"/>
      <color rgb="FF7030A0"/>
      <name val="Arial"/>
      <family val="2"/>
    </font>
    <font>
      <sz val="10"/>
      <color rgb="FF7030A0"/>
      <name val="Arial"/>
      <family val="2"/>
    </font>
    <font>
      <b/>
      <sz val="10"/>
      <color rgb="FFFF0000"/>
      <name val="Arial"/>
      <family val="2"/>
    </font>
    <font>
      <sz val="10"/>
      <color rgb="FFC00000"/>
      <name val="Arial"/>
      <family val="2"/>
    </font>
    <font>
      <b/>
      <sz val="9"/>
      <color rgb="FFC00000"/>
      <name val="Arial"/>
      <family val="2"/>
    </font>
    <font>
      <sz val="11"/>
      <color rgb="FFC00000"/>
      <name val="Calibri"/>
      <family val="2"/>
      <scheme val="minor"/>
    </font>
    <font>
      <b/>
      <sz val="12"/>
      <color rgb="FFC00000"/>
      <name val="Times New Roman"/>
      <family val="1"/>
    </font>
    <font>
      <b/>
      <sz val="10"/>
      <color rgb="FFC00000"/>
      <name val="Times New Roman"/>
      <family val="1"/>
    </font>
    <font>
      <b/>
      <sz val="20"/>
      <color rgb="FFC00000"/>
      <name val="Arial"/>
      <family val="2"/>
    </font>
    <font>
      <b/>
      <sz val="11"/>
      <color theme="1"/>
      <name val="Times New Roman"/>
      <family val="1"/>
    </font>
    <font>
      <sz val="11"/>
      <color theme="1"/>
      <name val="Times New Roman"/>
      <family val="1"/>
    </font>
    <font>
      <sz val="11"/>
      <name val="Times New Roman"/>
      <family val="1"/>
    </font>
    <font>
      <b/>
      <sz val="11"/>
      <name val="Times New Roman"/>
      <family val="1"/>
    </font>
    <font>
      <u/>
      <sz val="11"/>
      <color theme="10"/>
      <name val="Calibri"/>
      <family val="2"/>
      <scheme val="minor"/>
    </font>
    <font>
      <u/>
      <sz val="11"/>
      <color theme="11"/>
      <name val="Calibri"/>
      <family val="2"/>
      <scheme val="minor"/>
    </font>
  </fonts>
  <fills count="11">
    <fill>
      <patternFill patternType="none"/>
    </fill>
    <fill>
      <patternFill patternType="gray125"/>
    </fill>
    <fill>
      <patternFill patternType="solid">
        <fgColor rgb="FFF2F2F2"/>
      </patternFill>
    </fill>
    <fill>
      <patternFill patternType="solid">
        <fgColor theme="8" tint="0.79998168889431442"/>
        <bgColor indexed="64"/>
      </patternFill>
    </fill>
    <fill>
      <patternFill patternType="solid">
        <fgColor indexed="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0"/>
        <bgColor indexed="64"/>
      </patternFill>
    </fill>
    <fill>
      <patternFill patternType="solid">
        <fgColor theme="0" tint="-4.9989318521683403E-2"/>
        <bgColor indexed="64"/>
      </patternFill>
    </fill>
  </fills>
  <borders count="29">
    <border>
      <left/>
      <right/>
      <top/>
      <bottom/>
      <diagonal/>
    </border>
    <border>
      <left style="thin">
        <color rgb="FF3F3F3F"/>
      </left>
      <right style="thin">
        <color rgb="FF3F3F3F"/>
      </right>
      <top style="thin">
        <color rgb="FF3F3F3F"/>
      </top>
      <bottom style="thin">
        <color rgb="FF3F3F3F"/>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bottom style="thin">
        <color rgb="FF3F3F3F"/>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bottom/>
      <diagonal/>
    </border>
    <border>
      <left/>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bottom/>
      <diagonal/>
    </border>
    <border>
      <left style="medium">
        <color auto="1"/>
      </left>
      <right/>
      <top/>
      <bottom/>
      <diagonal/>
    </border>
    <border>
      <left/>
      <right style="medium">
        <color auto="1"/>
      </right>
      <top/>
      <bottom/>
      <diagonal/>
    </border>
    <border>
      <left style="medium">
        <color auto="1"/>
      </left>
      <right style="medium">
        <color auto="1"/>
      </right>
      <top style="medium">
        <color auto="1"/>
      </top>
      <bottom/>
      <diagonal/>
    </border>
    <border>
      <left style="thin">
        <color auto="1"/>
      </left>
      <right/>
      <top style="thin">
        <color auto="1"/>
      </top>
      <bottom/>
      <diagonal/>
    </border>
    <border>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bottom/>
      <diagonal/>
    </border>
    <border>
      <left style="medium">
        <color auto="1"/>
      </left>
      <right style="thin">
        <color auto="1"/>
      </right>
      <top/>
      <bottom style="thin">
        <color auto="1"/>
      </bottom>
      <diagonal/>
    </border>
  </borders>
  <cellStyleXfs count="22">
    <xf numFmtId="0" fontId="0" fillId="0" borderId="0"/>
    <xf numFmtId="165" fontId="1" fillId="0" borderId="0" applyFont="0" applyFill="0" applyBorder="0" applyAlignment="0" applyProtection="0"/>
    <xf numFmtId="164" fontId="1" fillId="0" borderId="0" applyFont="0" applyFill="0" applyBorder="0" applyAlignment="0" applyProtection="0"/>
    <xf numFmtId="0" fontId="2" fillId="2" borderId="1" applyNumberFormat="0" applyAlignment="0" applyProtection="0"/>
    <xf numFmtId="0" fontId="4" fillId="0" borderId="0"/>
    <xf numFmtId="0" fontId="4" fillId="0" borderId="0"/>
    <xf numFmtId="0" fontId="10" fillId="0" borderId="0"/>
    <xf numFmtId="0" fontId="4" fillId="0" borderId="0"/>
    <xf numFmtId="0" fontId="37" fillId="0" borderId="0" applyNumberFormat="0" applyFill="0" applyBorder="0" applyAlignment="0" applyProtection="0"/>
    <xf numFmtId="0" fontId="38"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cellStyleXfs>
  <cellXfs count="401">
    <xf numFmtId="0" fontId="0" fillId="0" borderId="0" xfId="0"/>
    <xf numFmtId="0" fontId="4" fillId="0" borderId="0" xfId="4"/>
    <xf numFmtId="0" fontId="4" fillId="0" borderId="0" xfId="5" applyFill="1" applyBorder="1"/>
    <xf numFmtId="0" fontId="4" fillId="0" borderId="0" xfId="4" applyFill="1" applyBorder="1"/>
    <xf numFmtId="0" fontId="4" fillId="0" borderId="0" xfId="4" applyFill="1"/>
    <xf numFmtId="0" fontId="5" fillId="0" borderId="0" xfId="4" applyFont="1"/>
    <xf numFmtId="0" fontId="6" fillId="3" borderId="2" xfId="4" applyFont="1" applyFill="1" applyBorder="1" applyAlignment="1">
      <alignment horizontal="left"/>
    </xf>
    <xf numFmtId="0" fontId="6" fillId="3" borderId="3" xfId="4" applyFont="1" applyFill="1" applyBorder="1" applyAlignment="1">
      <alignment horizontal="left"/>
    </xf>
    <xf numFmtId="0" fontId="6" fillId="3" borderId="4" xfId="4" applyFont="1" applyFill="1" applyBorder="1" applyAlignment="1">
      <alignment horizontal="left"/>
    </xf>
    <xf numFmtId="0" fontId="7" fillId="4" borderId="5" xfId="3" applyFont="1" applyFill="1" applyBorder="1" applyAlignment="1">
      <alignment vertical="center"/>
    </xf>
    <xf numFmtId="0" fontId="6" fillId="0" borderId="6" xfId="4" applyNumberFormat="1" applyFont="1" applyFill="1" applyBorder="1" applyAlignment="1">
      <alignment horizontal="center" vertical="center" wrapText="1"/>
    </xf>
    <xf numFmtId="2" fontId="6" fillId="0" borderId="6" xfId="4" applyNumberFormat="1" applyFont="1" applyFill="1" applyBorder="1" applyAlignment="1">
      <alignment horizontal="center" vertical="center" wrapText="1"/>
    </xf>
    <xf numFmtId="0" fontId="4" fillId="0" borderId="0" xfId="4" applyAlignment="1">
      <alignment horizontal="center"/>
    </xf>
    <xf numFmtId="0" fontId="7" fillId="0" borderId="1" xfId="3" applyFont="1" applyFill="1" applyAlignment="1">
      <alignment horizontal="center" vertical="center"/>
    </xf>
    <xf numFmtId="0" fontId="0" fillId="0" borderId="7" xfId="0" applyBorder="1"/>
    <xf numFmtId="166" fontId="4" fillId="0" borderId="7" xfId="1" applyNumberFormat="1" applyFont="1" applyFill="1" applyBorder="1"/>
    <xf numFmtId="0" fontId="4" fillId="0" borderId="8" xfId="4" applyBorder="1"/>
    <xf numFmtId="1" fontId="4" fillId="0" borderId="7" xfId="4" applyNumberFormat="1" applyBorder="1"/>
    <xf numFmtId="1" fontId="8" fillId="0" borderId="7" xfId="4" applyNumberFormat="1" applyFont="1" applyBorder="1"/>
    <xf numFmtId="1" fontId="4" fillId="0" borderId="7" xfId="4" applyNumberFormat="1" applyFont="1" applyBorder="1"/>
    <xf numFmtId="165" fontId="4" fillId="0" borderId="7" xfId="1" applyFont="1" applyFill="1" applyBorder="1"/>
    <xf numFmtId="1" fontId="4" fillId="0" borderId="7" xfId="4" applyNumberFormat="1" applyFill="1" applyBorder="1"/>
    <xf numFmtId="0" fontId="7" fillId="4" borderId="1" xfId="3" applyFont="1" applyFill="1"/>
    <xf numFmtId="0" fontId="6" fillId="0" borderId="7" xfId="4" applyFont="1" applyBorder="1"/>
    <xf numFmtId="166" fontId="9" fillId="0" borderId="7" xfId="1" applyNumberFormat="1" applyFont="1" applyFill="1" applyBorder="1"/>
    <xf numFmtId="165" fontId="6" fillId="0" borderId="7" xfId="1" applyFont="1" applyFill="1" applyBorder="1"/>
    <xf numFmtId="1" fontId="4" fillId="0" borderId="0" xfId="4" applyNumberFormat="1"/>
    <xf numFmtId="1" fontId="4" fillId="0" borderId="9" xfId="4" applyNumberFormat="1" applyFill="1" applyBorder="1"/>
    <xf numFmtId="166" fontId="4" fillId="0" borderId="0" xfId="4" applyNumberFormat="1"/>
    <xf numFmtId="2" fontId="6" fillId="3" borderId="2" xfId="4" applyNumberFormat="1" applyFont="1" applyFill="1" applyBorder="1" applyAlignment="1">
      <alignment horizontal="left"/>
    </xf>
    <xf numFmtId="2" fontId="6" fillId="3" borderId="3" xfId="4" applyNumberFormat="1" applyFont="1" applyFill="1" applyBorder="1" applyAlignment="1">
      <alignment horizontal="left"/>
    </xf>
    <xf numFmtId="2" fontId="6" fillId="3" borderId="4" xfId="4" applyNumberFormat="1" applyFont="1" applyFill="1" applyBorder="1" applyAlignment="1">
      <alignment horizontal="left"/>
    </xf>
    <xf numFmtId="2" fontId="6" fillId="0" borderId="7" xfId="4" applyNumberFormat="1" applyFont="1" applyFill="1" applyBorder="1" applyAlignment="1">
      <alignment horizontal="center" vertical="center" wrapText="1"/>
    </xf>
    <xf numFmtId="0" fontId="6" fillId="0" borderId="7" xfId="4" applyFont="1" applyBorder="1" applyAlignment="1">
      <alignment horizontal="center"/>
    </xf>
    <xf numFmtId="0" fontId="4" fillId="0" borderId="7" xfId="4" applyFont="1" applyFill="1" applyBorder="1"/>
    <xf numFmtId="0" fontId="4" fillId="0" borderId="0" xfId="4" applyFont="1"/>
    <xf numFmtId="0" fontId="4" fillId="0" borderId="7" xfId="4" applyFont="1" applyBorder="1"/>
    <xf numFmtId="0" fontId="4" fillId="0" borderId="7" xfId="4" applyBorder="1"/>
    <xf numFmtId="3" fontId="4" fillId="0" borderId="7" xfId="4" applyNumberFormat="1" applyBorder="1"/>
    <xf numFmtId="0" fontId="4" fillId="0" borderId="0" xfId="4" applyFont="1" applyFill="1"/>
    <xf numFmtId="0" fontId="6" fillId="0" borderId="0" xfId="4" applyFont="1" applyBorder="1"/>
    <xf numFmtId="166" fontId="9" fillId="0" borderId="0" xfId="1" applyNumberFormat="1" applyFont="1" applyFill="1" applyBorder="1"/>
    <xf numFmtId="0" fontId="6" fillId="0" borderId="0" xfId="4" applyFont="1" applyFill="1" applyBorder="1"/>
    <xf numFmtId="2" fontId="6" fillId="0" borderId="10" xfId="4" applyNumberFormat="1" applyFont="1" applyFill="1" applyBorder="1" applyAlignment="1">
      <alignment horizontal="center" vertical="center" wrapText="1"/>
    </xf>
    <xf numFmtId="0" fontId="6" fillId="0" borderId="9" xfId="4" applyNumberFormat="1" applyFont="1" applyFill="1" applyBorder="1" applyAlignment="1">
      <alignment horizontal="center" vertical="center" wrapText="1"/>
    </xf>
    <xf numFmtId="2" fontId="6" fillId="0" borderId="9" xfId="4" applyNumberFormat="1" applyFont="1" applyFill="1" applyBorder="1" applyAlignment="1">
      <alignment horizontal="center" vertical="center" wrapText="1"/>
    </xf>
    <xf numFmtId="2" fontId="11" fillId="0" borderId="2" xfId="6" applyNumberFormat="1" applyFont="1" applyFill="1" applyBorder="1" applyAlignment="1">
      <alignment horizontal="center" vertical="center" wrapText="1"/>
    </xf>
    <xf numFmtId="0" fontId="10" fillId="0" borderId="7" xfId="6" applyBorder="1"/>
    <xf numFmtId="167" fontId="6" fillId="0" borderId="7" xfId="6" applyNumberFormat="1" applyFont="1" applyFill="1" applyBorder="1"/>
    <xf numFmtId="167" fontId="4" fillId="0" borderId="7" xfId="1" applyNumberFormat="1" applyFont="1" applyFill="1" applyBorder="1"/>
    <xf numFmtId="0" fontId="8" fillId="0" borderId="11" xfId="4" applyFont="1" applyBorder="1"/>
    <xf numFmtId="0" fontId="10" fillId="0" borderId="7" xfId="6" applyFill="1" applyBorder="1"/>
    <xf numFmtId="167" fontId="10" fillId="0" borderId="7" xfId="6" applyNumberFormat="1" applyFill="1" applyBorder="1"/>
    <xf numFmtId="0" fontId="4" fillId="0" borderId="11" xfId="4" applyBorder="1"/>
    <xf numFmtId="1" fontId="4" fillId="0" borderId="11" xfId="4" applyNumberFormat="1" applyBorder="1"/>
    <xf numFmtId="1" fontId="8" fillId="0" borderId="0" xfId="4" applyNumberFormat="1" applyFont="1"/>
    <xf numFmtId="167" fontId="4" fillId="0" borderId="0" xfId="4" applyNumberFormat="1"/>
    <xf numFmtId="0" fontId="10" fillId="0" borderId="6" xfId="6" applyFill="1" applyBorder="1"/>
    <xf numFmtId="167" fontId="10" fillId="0" borderId="6" xfId="6" applyNumberFormat="1" applyFill="1" applyBorder="1"/>
    <xf numFmtId="167" fontId="10" fillId="0" borderId="4" xfId="6" applyNumberFormat="1" applyFill="1" applyBorder="1"/>
    <xf numFmtId="167" fontId="10" fillId="0" borderId="2" xfId="6" applyNumberFormat="1" applyFill="1" applyBorder="1"/>
    <xf numFmtId="0" fontId="11" fillId="0" borderId="6" xfId="6" applyFont="1" applyBorder="1" applyAlignment="1">
      <alignment horizontal="center"/>
    </xf>
    <xf numFmtId="167" fontId="10" fillId="0" borderId="6" xfId="6" applyNumberFormat="1" applyBorder="1"/>
    <xf numFmtId="167" fontId="10" fillId="0" borderId="4" xfId="6" applyNumberFormat="1" applyBorder="1"/>
    <xf numFmtId="167" fontId="10" fillId="0" borderId="7" xfId="6" applyNumberFormat="1" applyBorder="1"/>
    <xf numFmtId="167" fontId="10" fillId="0" borderId="2" xfId="6" applyNumberFormat="1" applyBorder="1"/>
    <xf numFmtId="0" fontId="4" fillId="0" borderId="11" xfId="4" applyBorder="1" applyAlignment="1">
      <alignment horizontal="right"/>
    </xf>
    <xf numFmtId="2" fontId="11" fillId="0" borderId="7" xfId="6" applyNumberFormat="1" applyFont="1" applyFill="1" applyBorder="1" applyAlignment="1">
      <alignment horizontal="center" vertical="center" wrapText="1"/>
    </xf>
    <xf numFmtId="167" fontId="12" fillId="0" borderId="6" xfId="6" applyNumberFormat="1" applyFont="1" applyBorder="1"/>
    <xf numFmtId="167" fontId="10" fillId="0" borderId="7" xfId="4" applyNumberFormat="1" applyFont="1" applyBorder="1"/>
    <xf numFmtId="167" fontId="12" fillId="0" borderId="7" xfId="4" applyNumberFormat="1" applyFont="1" applyBorder="1"/>
    <xf numFmtId="167" fontId="10" fillId="0" borderId="7" xfId="1" applyNumberFormat="1" applyFont="1" applyFill="1" applyBorder="1" applyAlignment="1">
      <alignment horizontal="right"/>
    </xf>
    <xf numFmtId="167" fontId="10" fillId="0" borderId="7" xfId="4" applyNumberFormat="1" applyFont="1" applyBorder="1" applyAlignment="1">
      <alignment horizontal="right"/>
    </xf>
    <xf numFmtId="1" fontId="6" fillId="0" borderId="7" xfId="4" applyNumberFormat="1" applyFont="1" applyBorder="1"/>
    <xf numFmtId="0" fontId="6" fillId="0" borderId="7" xfId="4" applyFont="1" applyFill="1" applyBorder="1"/>
    <xf numFmtId="166" fontId="9" fillId="0" borderId="2" xfId="1" applyNumberFormat="1" applyFont="1" applyFill="1" applyBorder="1"/>
    <xf numFmtId="166" fontId="9" fillId="0" borderId="11" xfId="1" applyNumberFormat="1" applyFont="1" applyFill="1" applyBorder="1"/>
    <xf numFmtId="14" fontId="4" fillId="0" borderId="0" xfId="4" applyNumberFormat="1"/>
    <xf numFmtId="0" fontId="6" fillId="0" borderId="12" xfId="4" applyFont="1" applyFill="1" applyBorder="1"/>
    <xf numFmtId="167" fontId="4" fillId="0" borderId="7" xfId="4" applyNumberFormat="1" applyBorder="1"/>
    <xf numFmtId="167" fontId="4" fillId="0" borderId="7" xfId="4" applyNumberFormat="1" applyFill="1" applyBorder="1"/>
    <xf numFmtId="0" fontId="8" fillId="0" borderId="0" xfId="4" applyFont="1"/>
    <xf numFmtId="1" fontId="4" fillId="0" borderId="0" xfId="4" applyNumberFormat="1" applyFont="1"/>
    <xf numFmtId="167" fontId="4" fillId="0" borderId="7" xfId="4" applyNumberFormat="1" applyFont="1" applyBorder="1"/>
    <xf numFmtId="166" fontId="6" fillId="0" borderId="7" xfId="1" applyNumberFormat="1" applyFont="1" applyFill="1" applyBorder="1"/>
    <xf numFmtId="0" fontId="4" fillId="0" borderId="0" xfId="5"/>
    <xf numFmtId="0" fontId="4" fillId="5" borderId="7" xfId="5" applyFill="1" applyBorder="1"/>
    <xf numFmtId="0" fontId="13" fillId="5" borderId="0" xfId="5" applyFont="1" applyFill="1" applyAlignment="1">
      <alignment horizontal="right"/>
    </xf>
    <xf numFmtId="0" fontId="4" fillId="5" borderId="0" xfId="5" applyFill="1"/>
    <xf numFmtId="1" fontId="4" fillId="5" borderId="7" xfId="5" applyNumberFormat="1" applyFill="1" applyBorder="1"/>
    <xf numFmtId="1" fontId="4" fillId="5" borderId="7" xfId="5" applyNumberFormat="1" applyFont="1" applyFill="1" applyBorder="1"/>
    <xf numFmtId="2" fontId="4" fillId="0" borderId="0" xfId="5" applyNumberFormat="1"/>
    <xf numFmtId="2" fontId="6" fillId="0" borderId="7" xfId="5" applyNumberFormat="1" applyFont="1" applyFill="1" applyBorder="1" applyAlignment="1">
      <alignment horizontal="center" vertical="center" wrapText="1"/>
    </xf>
    <xf numFmtId="0" fontId="6" fillId="0" borderId="7" xfId="5" applyNumberFormat="1" applyFont="1" applyFill="1" applyBorder="1" applyAlignment="1">
      <alignment horizontal="center" vertical="center" wrapText="1"/>
    </xf>
    <xf numFmtId="0" fontId="6" fillId="0" borderId="7" xfId="4" applyNumberFormat="1" applyFont="1" applyFill="1" applyBorder="1" applyAlignment="1">
      <alignment horizontal="center" vertical="center" wrapText="1"/>
    </xf>
    <xf numFmtId="167" fontId="4" fillId="0" borderId="7" xfId="5" applyNumberFormat="1" applyBorder="1"/>
    <xf numFmtId="167" fontId="4" fillId="0" borderId="7" xfId="4" applyNumberFormat="1" applyFont="1" applyFill="1" applyBorder="1"/>
    <xf numFmtId="167" fontId="4" fillId="0" borderId="7" xfId="5" applyNumberFormat="1" applyFont="1" applyBorder="1"/>
    <xf numFmtId="167" fontId="8" fillId="0" borderId="7" xfId="5" applyNumberFormat="1" applyFont="1" applyBorder="1"/>
    <xf numFmtId="2" fontId="6" fillId="0" borderId="7" xfId="5" applyNumberFormat="1" applyFont="1" applyFill="1" applyBorder="1" applyAlignment="1">
      <alignment horizontal="left" vertical="center" wrapText="1"/>
    </xf>
    <xf numFmtId="0" fontId="6" fillId="0" borderId="7" xfId="5" applyFont="1" applyBorder="1"/>
    <xf numFmtId="166" fontId="6" fillId="0" borderId="7" xfId="4" applyNumberFormat="1" applyFont="1" applyBorder="1"/>
    <xf numFmtId="2" fontId="6" fillId="0" borderId="0" xfId="5" applyNumberFormat="1" applyFont="1" applyFill="1" applyBorder="1" applyAlignment="1">
      <alignment horizontal="center" vertical="center" wrapText="1"/>
    </xf>
    <xf numFmtId="0" fontId="6" fillId="0" borderId="0" xfId="5" applyFont="1" applyBorder="1"/>
    <xf numFmtId="166" fontId="6" fillId="0" borderId="0" xfId="4" applyNumberFormat="1" applyFont="1" applyBorder="1"/>
    <xf numFmtId="2" fontId="6" fillId="6" borderId="7" xfId="5" applyNumberFormat="1" applyFont="1" applyFill="1" applyBorder="1" applyAlignment="1">
      <alignment horizontal="left" vertical="center" wrapText="1"/>
    </xf>
    <xf numFmtId="1" fontId="4" fillId="6" borderId="7" xfId="5" applyNumberFormat="1" applyFill="1" applyBorder="1"/>
    <xf numFmtId="1" fontId="4" fillId="0" borderId="7" xfId="5" applyNumberFormat="1" applyFont="1" applyBorder="1"/>
    <xf numFmtId="2" fontId="6" fillId="6" borderId="7" xfId="5" applyNumberFormat="1" applyFont="1" applyFill="1" applyBorder="1" applyAlignment="1">
      <alignment horizontal="center" vertical="center" wrapText="1"/>
    </xf>
    <xf numFmtId="1" fontId="4" fillId="6" borderId="7" xfId="5" applyNumberFormat="1" applyFont="1" applyFill="1" applyBorder="1"/>
    <xf numFmtId="167" fontId="4" fillId="6" borderId="7" xfId="5" applyNumberFormat="1" applyFont="1" applyFill="1" applyBorder="1"/>
    <xf numFmtId="0" fontId="4" fillId="0" borderId="0" xfId="4" applyAlignment="1">
      <alignment horizontal="right"/>
    </xf>
    <xf numFmtId="167" fontId="4" fillId="0" borderId="7" xfId="5" applyNumberFormat="1" applyFont="1" applyFill="1" applyBorder="1"/>
    <xf numFmtId="1" fontId="4" fillId="0" borderId="7" xfId="5" applyNumberFormat="1" applyFont="1" applyFill="1" applyBorder="1"/>
    <xf numFmtId="2" fontId="4" fillId="0" borderId="7" xfId="5" applyNumberFormat="1" applyFont="1" applyFill="1" applyBorder="1" applyAlignment="1">
      <alignment horizontal="left" vertical="center" wrapText="1"/>
    </xf>
    <xf numFmtId="1" fontId="4" fillId="0" borderId="7" xfId="5" applyNumberFormat="1" applyBorder="1"/>
    <xf numFmtId="1" fontId="6" fillId="0" borderId="7" xfId="5" applyNumberFormat="1" applyFont="1" applyBorder="1"/>
    <xf numFmtId="167" fontId="6" fillId="0" borderId="7" xfId="5" applyNumberFormat="1" applyFont="1" applyBorder="1"/>
    <xf numFmtId="1" fontId="4" fillId="0" borderId="0" xfId="4" applyNumberFormat="1" applyFill="1"/>
    <xf numFmtId="166" fontId="6" fillId="0" borderId="10" xfId="4" applyNumberFormat="1" applyFont="1" applyBorder="1"/>
    <xf numFmtId="1" fontId="6" fillId="0" borderId="0" xfId="4" applyNumberFormat="1" applyFont="1" applyBorder="1"/>
    <xf numFmtId="0" fontId="4" fillId="0" borderId="0" xfId="4" applyBorder="1"/>
    <xf numFmtId="1" fontId="6" fillId="0" borderId="8" xfId="4" applyNumberFormat="1" applyFont="1" applyBorder="1"/>
    <xf numFmtId="166" fontId="6" fillId="0" borderId="8" xfId="4" applyNumberFormat="1" applyFont="1" applyBorder="1"/>
    <xf numFmtId="2" fontId="6" fillId="0" borderId="13" xfId="5" applyNumberFormat="1" applyFont="1" applyFill="1" applyBorder="1" applyAlignment="1">
      <alignment horizontal="center" vertical="center" wrapText="1"/>
    </xf>
    <xf numFmtId="0" fontId="6" fillId="0" borderId="13" xfId="5" applyNumberFormat="1" applyFont="1" applyFill="1" applyBorder="1" applyAlignment="1">
      <alignment horizontal="center" vertical="center" wrapText="1"/>
    </xf>
    <xf numFmtId="2" fontId="6" fillId="0" borderId="9" xfId="0" applyNumberFormat="1" applyFont="1" applyFill="1" applyBorder="1" applyAlignment="1">
      <alignment horizontal="center" vertical="center" wrapText="1"/>
    </xf>
    <xf numFmtId="3" fontId="0" fillId="0" borderId="9" xfId="0" applyNumberFormat="1" applyFont="1" applyBorder="1"/>
    <xf numFmtId="2" fontId="4" fillId="7" borderId="7" xfId="0" applyNumberFormat="1" applyFont="1" applyFill="1" applyBorder="1" applyAlignment="1">
      <alignment horizontal="right" vertical="center" wrapText="1"/>
    </xf>
    <xf numFmtId="3" fontId="0" fillId="7" borderId="7" xfId="0" applyNumberFormat="1" applyFont="1" applyFill="1" applyBorder="1"/>
    <xf numFmtId="3" fontId="14" fillId="7" borderId="7" xfId="0" applyNumberFormat="1" applyFont="1" applyFill="1" applyBorder="1"/>
    <xf numFmtId="2" fontId="6" fillId="0" borderId="7" xfId="0" applyNumberFormat="1" applyFont="1" applyFill="1" applyBorder="1" applyAlignment="1">
      <alignment horizontal="center" vertical="center" wrapText="1"/>
    </xf>
    <xf numFmtId="3" fontId="0" fillId="0" borderId="7" xfId="0" applyNumberFormat="1" applyFont="1" applyBorder="1"/>
    <xf numFmtId="3" fontId="0" fillId="0" borderId="7" xfId="0" applyNumberFormat="1" applyFont="1" applyFill="1" applyBorder="1"/>
    <xf numFmtId="2" fontId="4" fillId="5" borderId="0" xfId="4" applyNumberFormat="1" applyFill="1"/>
    <xf numFmtId="2" fontId="6" fillId="0" borderId="10" xfId="0" applyNumberFormat="1" applyFont="1" applyFill="1" applyBorder="1" applyAlignment="1">
      <alignment horizontal="center" vertical="center" wrapText="1"/>
    </xf>
    <xf numFmtId="3" fontId="0" fillId="0" borderId="6" xfId="0" applyNumberFormat="1" applyFont="1" applyFill="1" applyBorder="1"/>
    <xf numFmtId="3" fontId="14" fillId="0" borderId="10" xfId="0" applyNumberFormat="1" applyFont="1" applyFill="1" applyBorder="1"/>
    <xf numFmtId="3" fontId="0" fillId="0" borderId="10" xfId="0" applyNumberFormat="1" applyFont="1" applyBorder="1"/>
    <xf numFmtId="2" fontId="6" fillId="0" borderId="14" xfId="5" applyNumberFormat="1" applyFont="1" applyFill="1" applyBorder="1" applyAlignment="1">
      <alignment horizontal="left" vertical="center" wrapText="1"/>
    </xf>
    <xf numFmtId="3" fontId="6" fillId="0" borderId="14" xfId="5" applyNumberFormat="1" applyFont="1" applyBorder="1"/>
    <xf numFmtId="0" fontId="6" fillId="0" borderId="14" xfId="5" applyFont="1" applyBorder="1"/>
    <xf numFmtId="2" fontId="6" fillId="0" borderId="0" xfId="5" applyNumberFormat="1" applyFont="1" applyFill="1" applyBorder="1" applyAlignment="1">
      <alignment horizontal="left" vertical="center" wrapText="1"/>
    </xf>
    <xf numFmtId="3" fontId="6" fillId="0" borderId="0" xfId="5" applyNumberFormat="1" applyFont="1" applyBorder="1"/>
    <xf numFmtId="2" fontId="6" fillId="0" borderId="0" xfId="4" applyNumberFormat="1" applyFont="1" applyFill="1" applyBorder="1" applyAlignment="1">
      <alignment horizontal="left"/>
    </xf>
    <xf numFmtId="2" fontId="6" fillId="0" borderId="0" xfId="4" applyNumberFormat="1" applyFont="1" applyFill="1" applyBorder="1" applyAlignment="1">
      <alignment horizontal="center" vertical="center" wrapText="1"/>
    </xf>
    <xf numFmtId="0" fontId="6" fillId="0" borderId="0" xfId="4" applyNumberFormat="1" applyFont="1" applyFill="1" applyBorder="1" applyAlignment="1">
      <alignment horizontal="center" vertical="center" wrapText="1"/>
    </xf>
    <xf numFmtId="2" fontId="6" fillId="0" borderId="7" xfId="7" applyNumberFormat="1" applyFont="1" applyFill="1" applyBorder="1" applyAlignment="1">
      <alignment horizontal="center" vertical="center" wrapText="1"/>
    </xf>
    <xf numFmtId="0" fontId="4" fillId="0" borderId="7" xfId="7" applyBorder="1"/>
    <xf numFmtId="167" fontId="6" fillId="0" borderId="7" xfId="7" applyNumberFormat="1" applyFont="1" applyBorder="1"/>
    <xf numFmtId="167" fontId="4" fillId="0" borderId="7" xfId="7" applyNumberFormat="1" applyFont="1" applyBorder="1"/>
    <xf numFmtId="2" fontId="6" fillId="0" borderId="0" xfId="7" applyNumberFormat="1" applyFont="1" applyFill="1" applyBorder="1" applyAlignment="1">
      <alignment horizontal="center" vertical="center" wrapText="1"/>
    </xf>
    <xf numFmtId="0" fontId="4" fillId="0" borderId="0" xfId="7" applyFill="1" applyBorder="1"/>
    <xf numFmtId="0" fontId="4" fillId="0" borderId="7" xfId="7" applyFill="1" applyBorder="1"/>
    <xf numFmtId="167" fontId="4" fillId="0" borderId="7" xfId="7" applyNumberFormat="1" applyFill="1" applyBorder="1"/>
    <xf numFmtId="167" fontId="4" fillId="8" borderId="7" xfId="7" applyNumberFormat="1" applyFill="1" applyBorder="1"/>
    <xf numFmtId="2" fontId="4" fillId="0" borderId="0" xfId="4" applyNumberFormat="1" applyFill="1"/>
    <xf numFmtId="167" fontId="6" fillId="0" borderId="7" xfId="7" applyNumberFormat="1" applyFont="1" applyFill="1" applyBorder="1"/>
    <xf numFmtId="167" fontId="4" fillId="9" borderId="7" xfId="7" applyNumberFormat="1" applyFill="1" applyBorder="1"/>
    <xf numFmtId="0" fontId="4" fillId="0" borderId="7" xfId="7" applyFont="1" applyFill="1" applyBorder="1"/>
    <xf numFmtId="2" fontId="6" fillId="0" borderId="7" xfId="4" applyNumberFormat="1" applyFont="1" applyFill="1" applyBorder="1" applyAlignment="1">
      <alignment horizontal="left" vertical="center" wrapText="1"/>
    </xf>
    <xf numFmtId="167" fontId="6" fillId="0" borderId="7" xfId="4" applyNumberFormat="1" applyFont="1" applyBorder="1"/>
    <xf numFmtId="0" fontId="6" fillId="0" borderId="0" xfId="5" applyFont="1" applyFill="1" applyBorder="1"/>
    <xf numFmtId="2" fontId="11" fillId="0" borderId="0" xfId="6" applyNumberFormat="1" applyFont="1" applyFill="1" applyBorder="1" applyAlignment="1">
      <alignment horizontal="center" vertical="center" wrapText="1"/>
    </xf>
    <xf numFmtId="0" fontId="10" fillId="0" borderId="0" xfId="6" applyBorder="1"/>
    <xf numFmtId="2" fontId="10" fillId="0" borderId="0" xfId="6" applyNumberFormat="1" applyBorder="1"/>
    <xf numFmtId="0" fontId="4" fillId="0" borderId="7" xfId="7" applyBorder="1" applyAlignment="1">
      <alignment horizontal="center"/>
    </xf>
    <xf numFmtId="0" fontId="4" fillId="0" borderId="7" xfId="7" applyFont="1" applyBorder="1" applyAlignment="1">
      <alignment horizontal="center"/>
    </xf>
    <xf numFmtId="1" fontId="4" fillId="0" borderId="7" xfId="7" applyNumberFormat="1" applyBorder="1" applyAlignment="1">
      <alignment horizontal="center"/>
    </xf>
    <xf numFmtId="0" fontId="15" fillId="0" borderId="0" xfId="6" applyFont="1" applyBorder="1"/>
    <xf numFmtId="167" fontId="4" fillId="0" borderId="7" xfId="7" applyNumberFormat="1" applyBorder="1"/>
    <xf numFmtId="2" fontId="16" fillId="0" borderId="0" xfId="6" applyNumberFormat="1" applyFont="1" applyFill="1" applyBorder="1" applyAlignment="1">
      <alignment horizontal="left" vertical="center"/>
    </xf>
    <xf numFmtId="0" fontId="11" fillId="0" borderId="0" xfId="6" applyFont="1" applyBorder="1"/>
    <xf numFmtId="2" fontId="11" fillId="0" borderId="0" xfId="6" applyNumberFormat="1" applyFont="1" applyBorder="1"/>
    <xf numFmtId="0" fontId="4" fillId="0" borderId="7" xfId="7" applyFont="1" applyBorder="1"/>
    <xf numFmtId="2" fontId="6" fillId="0" borderId="7" xfId="7" applyNumberFormat="1" applyFont="1" applyFill="1" applyBorder="1" applyAlignment="1">
      <alignment horizontal="left" vertical="center" wrapText="1"/>
    </xf>
    <xf numFmtId="0" fontId="6" fillId="0" borderId="7" xfId="7" applyFont="1" applyBorder="1"/>
    <xf numFmtId="0" fontId="4" fillId="0" borderId="3" xfId="4" applyFont="1" applyBorder="1"/>
    <xf numFmtId="166" fontId="6" fillId="0" borderId="4" xfId="4" applyNumberFormat="1" applyFont="1" applyBorder="1"/>
    <xf numFmtId="0" fontId="4" fillId="0" borderId="7" xfId="5" applyBorder="1"/>
    <xf numFmtId="166" fontId="4" fillId="0" borderId="7" xfId="4" applyNumberFormat="1" applyBorder="1"/>
    <xf numFmtId="2" fontId="4" fillId="7" borderId="7" xfId="5" applyNumberFormat="1" applyFont="1" applyFill="1" applyBorder="1" applyAlignment="1">
      <alignment horizontal="right" vertical="center" wrapText="1"/>
    </xf>
    <xf numFmtId="0" fontId="4" fillId="7" borderId="7" xfId="5" applyFill="1" applyBorder="1"/>
    <xf numFmtId="167" fontId="4" fillId="7" borderId="7" xfId="5" applyNumberFormat="1" applyFill="1" applyBorder="1"/>
    <xf numFmtId="167" fontId="4" fillId="7" borderId="7" xfId="4" applyNumberFormat="1" applyFont="1" applyFill="1" applyBorder="1"/>
    <xf numFmtId="167" fontId="4" fillId="7" borderId="7" xfId="4" applyNumberFormat="1" applyFill="1" applyBorder="1"/>
    <xf numFmtId="1" fontId="4" fillId="7" borderId="7" xfId="4" applyNumberFormat="1" applyFill="1" applyBorder="1"/>
    <xf numFmtId="166" fontId="4" fillId="7" borderId="7" xfId="1" applyNumberFormat="1" applyFont="1" applyFill="1" applyBorder="1"/>
    <xf numFmtId="166" fontId="4" fillId="7" borderId="7" xfId="4" applyNumberFormat="1" applyFill="1" applyBorder="1"/>
    <xf numFmtId="0" fontId="4" fillId="0" borderId="7" xfId="5" applyFill="1" applyBorder="1"/>
    <xf numFmtId="167" fontId="4" fillId="0" borderId="7" xfId="5" applyNumberFormat="1" applyFill="1" applyBorder="1"/>
    <xf numFmtId="0" fontId="4" fillId="0" borderId="7" xfId="5" applyFont="1" applyBorder="1"/>
    <xf numFmtId="16" fontId="4" fillId="0" borderId="0" xfId="4" applyNumberFormat="1"/>
    <xf numFmtId="2" fontId="6" fillId="5" borderId="0" xfId="4" applyNumberFormat="1" applyFont="1" applyFill="1" applyBorder="1" applyAlignment="1">
      <alignment horizontal="center" vertical="center" wrapText="1"/>
    </xf>
    <xf numFmtId="1" fontId="6" fillId="5" borderId="0" xfId="4" applyNumberFormat="1" applyFont="1" applyFill="1" applyBorder="1"/>
    <xf numFmtId="0" fontId="4" fillId="5" borderId="0" xfId="5" quotePrefix="1" applyFill="1" applyAlignment="1">
      <alignment horizontal="right"/>
    </xf>
    <xf numFmtId="0" fontId="4" fillId="5" borderId="0" xfId="4" applyFill="1"/>
    <xf numFmtId="0" fontId="4" fillId="5" borderId="0" xfId="5" applyFont="1" applyFill="1"/>
    <xf numFmtId="3" fontId="4" fillId="0" borderId="0" xfId="4" applyNumberFormat="1" applyFill="1"/>
    <xf numFmtId="0" fontId="0" fillId="0" borderId="8" xfId="0" applyBorder="1"/>
    <xf numFmtId="0" fontId="0" fillId="0" borderId="8" xfId="0" applyFill="1" applyBorder="1"/>
    <xf numFmtId="0" fontId="17" fillId="0" borderId="15" xfId="4" applyFont="1" applyBorder="1"/>
    <xf numFmtId="0" fontId="17" fillId="0" borderId="16" xfId="4" applyFont="1" applyBorder="1"/>
    <xf numFmtId="0" fontId="4" fillId="0" borderId="17" xfId="4" applyBorder="1"/>
    <xf numFmtId="0" fontId="18" fillId="0" borderId="16" xfId="4" applyFont="1" applyBorder="1" applyAlignment="1">
      <alignment horizontal="left"/>
    </xf>
    <xf numFmtId="0" fontId="19" fillId="0" borderId="17" xfId="4" applyFont="1" applyBorder="1"/>
    <xf numFmtId="0" fontId="17" fillId="0" borderId="17" xfId="4" applyFont="1" applyBorder="1" applyAlignment="1">
      <alignment horizontal="right"/>
    </xf>
    <xf numFmtId="0" fontId="18" fillId="0" borderId="18" xfId="4" applyFont="1" applyBorder="1" applyAlignment="1">
      <alignment horizontal="left"/>
    </xf>
    <xf numFmtId="0" fontId="20" fillId="10" borderId="7" xfId="0" applyFont="1" applyFill="1" applyBorder="1" applyAlignment="1">
      <alignment horizontal="center" vertical="center" wrapText="1"/>
    </xf>
    <xf numFmtId="0" fontId="20" fillId="10" borderId="2" xfId="0" applyFont="1" applyFill="1" applyBorder="1" applyAlignment="1">
      <alignment horizontal="center" vertical="center" wrapText="1"/>
    </xf>
    <xf numFmtId="0" fontId="20" fillId="10" borderId="19" xfId="0" applyFont="1" applyFill="1" applyBorder="1" applyAlignment="1">
      <alignment horizontal="center" vertical="center" wrapText="1"/>
    </xf>
    <xf numFmtId="0" fontId="20" fillId="10" borderId="7" xfId="0" applyFont="1" applyFill="1" applyBorder="1" applyAlignment="1">
      <alignment horizontal="left" vertical="center"/>
    </xf>
    <xf numFmtId="0" fontId="20" fillId="10" borderId="3" xfId="0" applyFont="1" applyFill="1" applyBorder="1" applyAlignment="1">
      <alignment horizontal="left" vertical="center"/>
    </xf>
    <xf numFmtId="0" fontId="20" fillId="0" borderId="11" xfId="0" applyFont="1" applyFill="1" applyBorder="1" applyAlignment="1">
      <alignment horizontal="left" vertical="center"/>
    </xf>
    <xf numFmtId="0" fontId="20" fillId="0" borderId="0" xfId="0" applyFont="1" applyFill="1" applyBorder="1" applyAlignment="1">
      <alignment horizontal="left" vertical="center"/>
    </xf>
    <xf numFmtId="0" fontId="20" fillId="10" borderId="10" xfId="0" applyFont="1" applyFill="1" applyBorder="1" applyAlignment="1">
      <alignment horizontal="center" vertical="center" wrapText="1"/>
    </xf>
    <xf numFmtId="0" fontId="22" fillId="0" borderId="7" xfId="0" applyFont="1" applyFill="1" applyBorder="1" applyAlignment="1">
      <alignment horizontal="center" wrapText="1"/>
    </xf>
    <xf numFmtId="0" fontId="22" fillId="0" borderId="7" xfId="0" applyFont="1" applyFill="1" applyBorder="1" applyAlignment="1">
      <alignment horizontal="center" vertical="center" wrapText="1"/>
    </xf>
    <xf numFmtId="0" fontId="20" fillId="10" borderId="4" xfId="0" applyFont="1" applyFill="1" applyBorder="1" applyAlignment="1">
      <alignment horizontal="center" vertical="center" wrapText="1"/>
    </xf>
    <xf numFmtId="49" fontId="20" fillId="10" borderId="7" xfId="0" applyNumberFormat="1"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0" xfId="0" applyFont="1" applyFill="1" applyBorder="1" applyAlignment="1">
      <alignment horizontal="center" vertical="center" wrapText="1"/>
    </xf>
    <xf numFmtId="166" fontId="4" fillId="0" borderId="0" xfId="1" applyNumberFormat="1" applyFont="1"/>
    <xf numFmtId="0" fontId="4" fillId="0" borderId="7" xfId="4" applyBorder="1" applyAlignment="1">
      <alignment horizontal="center"/>
    </xf>
    <xf numFmtId="166" fontId="4" fillId="0" borderId="7" xfId="2" applyNumberFormat="1" applyFont="1" applyBorder="1"/>
    <xf numFmtId="166" fontId="4" fillId="0" borderId="7" xfId="2" applyNumberFormat="1" applyFont="1" applyFill="1" applyBorder="1"/>
    <xf numFmtId="166" fontId="4" fillId="0" borderId="20" xfId="2" applyNumberFormat="1" applyFont="1" applyBorder="1"/>
    <xf numFmtId="166" fontId="4" fillId="0" borderId="2" xfId="4" applyNumberFormat="1" applyBorder="1"/>
    <xf numFmtId="166" fontId="4" fillId="0" borderId="11" xfId="4" applyNumberFormat="1" applyFill="1" applyBorder="1"/>
    <xf numFmtId="0" fontId="6" fillId="0" borderId="0" xfId="4" applyFont="1" applyBorder="1" applyAlignment="1">
      <alignment horizontal="center"/>
    </xf>
    <xf numFmtId="0" fontId="6" fillId="0" borderId="7" xfId="4" applyFont="1" applyFill="1" applyBorder="1" applyAlignment="1">
      <alignment horizontal="center"/>
    </xf>
    <xf numFmtId="166" fontId="23" fillId="0" borderId="7" xfId="2" applyNumberFormat="1" applyFont="1" applyFill="1" applyBorder="1"/>
    <xf numFmtId="166" fontId="4" fillId="0" borderId="7" xfId="4" applyNumberFormat="1" applyFont="1" applyBorder="1"/>
    <xf numFmtId="166" fontId="4" fillId="0" borderId="2" xfId="4" applyNumberFormat="1" applyFont="1" applyBorder="1"/>
    <xf numFmtId="0" fontId="6" fillId="0" borderId="0" xfId="4" applyFont="1" applyFill="1" applyBorder="1" applyAlignment="1">
      <alignment horizontal="center"/>
    </xf>
    <xf numFmtId="0" fontId="24" fillId="0" borderId="0" xfId="4" applyFont="1" applyBorder="1" applyAlignment="1">
      <alignment horizontal="center"/>
    </xf>
    <xf numFmtId="166" fontId="25" fillId="0" borderId="7" xfId="2" applyNumberFormat="1" applyFont="1" applyBorder="1"/>
    <xf numFmtId="166" fontId="25" fillId="0" borderId="7" xfId="2" quotePrefix="1" applyNumberFormat="1" applyFont="1" applyBorder="1" applyAlignment="1">
      <alignment horizontal="center"/>
    </xf>
    <xf numFmtId="166" fontId="4" fillId="0" borderId="7" xfId="2" quotePrefix="1" applyNumberFormat="1" applyFont="1" applyBorder="1" applyAlignment="1">
      <alignment horizontal="center"/>
    </xf>
    <xf numFmtId="9" fontId="4" fillId="0" borderId="0" xfId="4" applyNumberFormat="1"/>
    <xf numFmtId="0" fontId="25" fillId="0" borderId="7" xfId="4" applyFont="1" applyBorder="1" applyAlignment="1">
      <alignment horizontal="center"/>
    </xf>
    <xf numFmtId="0" fontId="8" fillId="0" borderId="7" xfId="4" applyFont="1" applyBorder="1" applyAlignment="1">
      <alignment horizontal="center"/>
    </xf>
    <xf numFmtId="166" fontId="25" fillId="0" borderId="7" xfId="2" applyNumberFormat="1" applyFont="1" applyFill="1" applyBorder="1"/>
    <xf numFmtId="166" fontId="4" fillId="0" borderId="4" xfId="4" applyNumberFormat="1" applyFill="1" applyBorder="1"/>
    <xf numFmtId="0" fontId="8" fillId="5" borderId="7" xfId="4" applyFont="1" applyFill="1" applyBorder="1" applyAlignment="1">
      <alignment horizontal="right"/>
    </xf>
    <xf numFmtId="0" fontId="8" fillId="5" borderId="7" xfId="4" applyFont="1" applyFill="1" applyBorder="1" applyAlignment="1">
      <alignment horizontal="left"/>
    </xf>
    <xf numFmtId="0" fontId="26" fillId="5" borderId="7" xfId="4" applyFont="1" applyFill="1" applyBorder="1" applyAlignment="1">
      <alignment horizontal="center"/>
    </xf>
    <xf numFmtId="166" fontId="25" fillId="5" borderId="7" xfId="2" applyNumberFormat="1" applyFont="1" applyFill="1" applyBorder="1"/>
    <xf numFmtId="166" fontId="8" fillId="5" borderId="7" xfId="2" applyNumberFormat="1" applyFont="1" applyFill="1" applyBorder="1"/>
    <xf numFmtId="166" fontId="8" fillId="0" borderId="7" xfId="2" applyNumberFormat="1" applyFont="1" applyBorder="1"/>
    <xf numFmtId="0" fontId="8" fillId="0" borderId="7" xfId="4" applyFont="1" applyBorder="1" applyAlignment="1">
      <alignment horizontal="right"/>
    </xf>
    <xf numFmtId="0" fontId="8" fillId="0" borderId="7" xfId="4" applyFont="1" applyBorder="1" applyAlignment="1">
      <alignment horizontal="left"/>
    </xf>
    <xf numFmtId="0" fontId="26" fillId="0" borderId="7" xfId="4" applyFont="1" applyBorder="1" applyAlignment="1">
      <alignment horizontal="center"/>
    </xf>
    <xf numFmtId="166" fontId="8" fillId="0" borderId="7" xfId="2" quotePrefix="1" applyNumberFormat="1" applyFont="1" applyBorder="1" applyAlignment="1">
      <alignment horizontal="center"/>
    </xf>
    <xf numFmtId="166" fontId="27" fillId="0" borderId="7" xfId="2" applyNumberFormat="1" applyFont="1" applyBorder="1"/>
    <xf numFmtId="166" fontId="6" fillId="0" borderId="10" xfId="2" applyNumberFormat="1" applyFont="1" applyBorder="1"/>
    <xf numFmtId="166" fontId="6" fillId="0" borderId="7" xfId="2" applyNumberFormat="1" applyFont="1" applyBorder="1"/>
    <xf numFmtId="37" fontId="6" fillId="0" borderId="7" xfId="2" applyNumberFormat="1" applyFont="1" applyBorder="1"/>
    <xf numFmtId="166" fontId="6" fillId="0" borderId="6" xfId="2" applyNumberFormat="1" applyFont="1" applyBorder="1"/>
    <xf numFmtId="166" fontId="6" fillId="0" borderId="12" xfId="2" applyNumberFormat="1" applyFont="1" applyBorder="1"/>
    <xf numFmtId="166" fontId="6" fillId="0" borderId="12" xfId="2" applyNumberFormat="1" applyFont="1" applyFill="1" applyBorder="1"/>
    <xf numFmtId="2" fontId="13" fillId="0" borderId="7" xfId="7" applyNumberFormat="1" applyFont="1" applyFill="1" applyBorder="1" applyAlignment="1">
      <alignment horizontal="center" vertical="center" wrapText="1"/>
    </xf>
    <xf numFmtId="0" fontId="30" fillId="10" borderId="2" xfId="0" applyFont="1" applyFill="1" applyBorder="1" applyAlignment="1">
      <alignment horizontal="center" vertical="center" wrapText="1"/>
    </xf>
    <xf numFmtId="0" fontId="31" fillId="0" borderId="7" xfId="0" applyFont="1" applyFill="1" applyBorder="1" applyAlignment="1">
      <alignment horizontal="center" wrapText="1"/>
    </xf>
    <xf numFmtId="0" fontId="27" fillId="0" borderId="0" xfId="4" applyFont="1" applyAlignment="1">
      <alignment wrapText="1"/>
    </xf>
    <xf numFmtId="0" fontId="13" fillId="3" borderId="3" xfId="4" applyFont="1" applyFill="1" applyBorder="1" applyAlignment="1">
      <alignment horizontal="left" wrapText="1"/>
    </xf>
    <xf numFmtId="166" fontId="27" fillId="0" borderId="7" xfId="1" applyNumberFormat="1" applyFont="1" applyFill="1" applyBorder="1" applyAlignment="1">
      <alignment wrapText="1"/>
    </xf>
    <xf numFmtId="1" fontId="27" fillId="0" borderId="7" xfId="4" applyNumberFormat="1" applyFont="1" applyBorder="1" applyAlignment="1">
      <alignment wrapText="1"/>
    </xf>
    <xf numFmtId="166" fontId="28" fillId="0" borderId="7" xfId="1" applyNumberFormat="1" applyFont="1" applyFill="1" applyBorder="1" applyAlignment="1">
      <alignment wrapText="1"/>
    </xf>
    <xf numFmtId="2" fontId="13" fillId="3" borderId="3" xfId="4" applyNumberFormat="1" applyFont="1" applyFill="1" applyBorder="1" applyAlignment="1">
      <alignment horizontal="left" wrapText="1"/>
    </xf>
    <xf numFmtId="166" fontId="28" fillId="0" borderId="0" xfId="1" applyNumberFormat="1" applyFont="1" applyFill="1" applyBorder="1" applyAlignment="1">
      <alignment wrapText="1"/>
    </xf>
    <xf numFmtId="167" fontId="27" fillId="0" borderId="7" xfId="1" applyNumberFormat="1" applyFont="1" applyFill="1" applyBorder="1" applyAlignment="1">
      <alignment wrapText="1"/>
    </xf>
    <xf numFmtId="167" fontId="12" fillId="0" borderId="6" xfId="6" applyNumberFormat="1" applyFont="1" applyFill="1" applyBorder="1" applyAlignment="1">
      <alignment wrapText="1"/>
    </xf>
    <xf numFmtId="167" fontId="12" fillId="0" borderId="6" xfId="6" applyNumberFormat="1" applyFont="1" applyBorder="1" applyAlignment="1">
      <alignment wrapText="1"/>
    </xf>
    <xf numFmtId="167" fontId="27" fillId="0" borderId="7" xfId="4" applyNumberFormat="1" applyFont="1" applyBorder="1" applyAlignment="1">
      <alignment wrapText="1"/>
    </xf>
    <xf numFmtId="166" fontId="13" fillId="0" borderId="7" xfId="4" applyNumberFormat="1" applyFont="1" applyBorder="1" applyAlignment="1">
      <alignment wrapText="1"/>
    </xf>
    <xf numFmtId="166" fontId="13" fillId="0" borderId="0" xfId="4" applyNumberFormat="1" applyFont="1" applyBorder="1" applyAlignment="1">
      <alignment wrapText="1"/>
    </xf>
    <xf numFmtId="1" fontId="27" fillId="6" borderId="7" xfId="5" applyNumberFormat="1" applyFont="1" applyFill="1" applyBorder="1" applyAlignment="1">
      <alignment wrapText="1"/>
    </xf>
    <xf numFmtId="167" fontId="27" fillId="0" borderId="7" xfId="5" applyNumberFormat="1" applyFont="1" applyBorder="1" applyAlignment="1">
      <alignment wrapText="1"/>
    </xf>
    <xf numFmtId="167" fontId="27" fillId="6" borderId="7" xfId="5" applyNumberFormat="1" applyFont="1" applyFill="1" applyBorder="1" applyAlignment="1">
      <alignment wrapText="1"/>
    </xf>
    <xf numFmtId="1" fontId="27" fillId="0" borderId="7" xfId="5" applyNumberFormat="1" applyFont="1" applyBorder="1" applyAlignment="1">
      <alignment wrapText="1"/>
    </xf>
    <xf numFmtId="167" fontId="13" fillId="0" borderId="7" xfId="5" applyNumberFormat="1" applyFont="1" applyBorder="1" applyAlignment="1">
      <alignment wrapText="1"/>
    </xf>
    <xf numFmtId="1" fontId="27" fillId="0" borderId="0" xfId="4" applyNumberFormat="1" applyFont="1" applyAlignment="1">
      <alignment wrapText="1"/>
    </xf>
    <xf numFmtId="3" fontId="29" fillId="0" borderId="9" xfId="0" applyNumberFormat="1" applyFont="1" applyBorder="1" applyAlignment="1">
      <alignment wrapText="1"/>
    </xf>
    <xf numFmtId="3" fontId="29" fillId="7" borderId="7" xfId="0" applyNumberFormat="1" applyFont="1" applyFill="1" applyBorder="1" applyAlignment="1">
      <alignment wrapText="1"/>
    </xf>
    <xf numFmtId="3" fontId="29" fillId="0" borderId="7" xfId="0" applyNumberFormat="1" applyFont="1" applyBorder="1" applyAlignment="1">
      <alignment wrapText="1"/>
    </xf>
    <xf numFmtId="3" fontId="29" fillId="0" borderId="7" xfId="0" applyNumberFormat="1" applyFont="1" applyFill="1" applyBorder="1" applyAlignment="1">
      <alignment wrapText="1"/>
    </xf>
    <xf numFmtId="3" fontId="29" fillId="0" borderId="10" xfId="0" applyNumberFormat="1" applyFont="1" applyBorder="1" applyAlignment="1">
      <alignment wrapText="1"/>
    </xf>
    <xf numFmtId="3" fontId="13" fillId="0" borderId="14" xfId="5" applyNumberFormat="1" applyFont="1" applyBorder="1" applyAlignment="1">
      <alignment wrapText="1"/>
    </xf>
    <xf numFmtId="3" fontId="13" fillId="0" borderId="0" xfId="5" applyNumberFormat="1" applyFont="1" applyBorder="1" applyAlignment="1">
      <alignment wrapText="1"/>
    </xf>
    <xf numFmtId="167" fontId="27" fillId="0" borderId="7" xfId="7" applyNumberFormat="1" applyFont="1" applyBorder="1" applyAlignment="1">
      <alignment wrapText="1"/>
    </xf>
    <xf numFmtId="0" fontId="27" fillId="0" borderId="7" xfId="7" applyFont="1" applyBorder="1" applyAlignment="1">
      <alignment horizontal="center" wrapText="1"/>
    </xf>
    <xf numFmtId="167" fontId="13" fillId="0" borderId="7" xfId="7" applyNumberFormat="1" applyFont="1" applyBorder="1" applyAlignment="1">
      <alignment wrapText="1"/>
    </xf>
    <xf numFmtId="0" fontId="13" fillId="0" borderId="0" xfId="4" applyFont="1" applyBorder="1" applyAlignment="1">
      <alignment wrapText="1"/>
    </xf>
    <xf numFmtId="167" fontId="27" fillId="7" borderId="7" xfId="4" applyNumberFormat="1" applyFont="1" applyFill="1" applyBorder="1" applyAlignment="1">
      <alignment wrapText="1"/>
    </xf>
    <xf numFmtId="0" fontId="27" fillId="5" borderId="0" xfId="4" applyFont="1" applyFill="1" applyAlignment="1">
      <alignment wrapText="1"/>
    </xf>
    <xf numFmtId="0" fontId="29" fillId="0" borderId="8" xfId="0" applyFont="1" applyBorder="1" applyAlignment="1">
      <alignment wrapText="1"/>
    </xf>
    <xf numFmtId="0" fontId="27" fillId="0" borderId="0" xfId="4" applyFont="1" applyBorder="1" applyAlignment="1">
      <alignment wrapText="1"/>
    </xf>
    <xf numFmtId="166" fontId="27" fillId="0" borderId="7" xfId="2" applyNumberFormat="1" applyFont="1" applyBorder="1" applyAlignment="1">
      <alignment wrapText="1"/>
    </xf>
    <xf numFmtId="166" fontId="27" fillId="0" borderId="7" xfId="2" applyNumberFormat="1" applyFont="1" applyFill="1" applyBorder="1" applyAlignment="1">
      <alignment wrapText="1"/>
    </xf>
    <xf numFmtId="166" fontId="27" fillId="0" borderId="7" xfId="2" quotePrefix="1" applyNumberFormat="1" applyFont="1" applyBorder="1" applyAlignment="1">
      <alignment horizontal="center" wrapText="1"/>
    </xf>
    <xf numFmtId="166" fontId="13" fillId="0" borderId="10" xfId="2" applyNumberFormat="1" applyFont="1" applyBorder="1" applyAlignment="1">
      <alignment wrapText="1"/>
    </xf>
    <xf numFmtId="166" fontId="13" fillId="0" borderId="12" xfId="2" applyNumberFormat="1" applyFont="1" applyBorder="1" applyAlignment="1">
      <alignment wrapText="1"/>
    </xf>
    <xf numFmtId="167" fontId="12" fillId="0" borderId="20" xfId="6" applyNumberFormat="1" applyFont="1" applyFill="1" applyBorder="1" applyAlignment="1">
      <alignment wrapText="1"/>
    </xf>
    <xf numFmtId="167" fontId="12" fillId="0" borderId="20" xfId="6" applyNumberFormat="1" applyFont="1" applyBorder="1" applyAlignment="1">
      <alignment wrapText="1"/>
    </xf>
    <xf numFmtId="167" fontId="12" fillId="0" borderId="7" xfId="4" applyNumberFormat="1" applyFont="1" applyBorder="1" applyAlignment="1">
      <alignment wrapText="1"/>
    </xf>
    <xf numFmtId="0" fontId="13" fillId="5" borderId="0" xfId="5" applyFont="1" applyFill="1" applyAlignment="1">
      <alignment horizontal="right" wrapText="1"/>
    </xf>
    <xf numFmtId="167" fontId="13" fillId="0" borderId="7" xfId="4" applyNumberFormat="1" applyFont="1" applyBorder="1" applyAlignment="1">
      <alignment wrapText="1"/>
    </xf>
    <xf numFmtId="0" fontId="32" fillId="0" borderId="0" xfId="4" applyFont="1" applyBorder="1" applyAlignment="1">
      <alignment horizontal="left" wrapText="1"/>
    </xf>
    <xf numFmtId="3" fontId="27" fillId="0" borderId="7" xfId="4" applyNumberFormat="1" applyFont="1" applyBorder="1" applyAlignment="1">
      <alignment wrapText="1"/>
    </xf>
    <xf numFmtId="0" fontId="27" fillId="5" borderId="7" xfId="5" applyFont="1" applyFill="1" applyBorder="1" applyAlignment="1">
      <alignment wrapText="1"/>
    </xf>
    <xf numFmtId="1" fontId="27" fillId="5" borderId="7" xfId="5" applyNumberFormat="1" applyFont="1" applyFill="1" applyBorder="1" applyAlignment="1">
      <alignment wrapText="1"/>
    </xf>
    <xf numFmtId="167" fontId="27" fillId="0" borderId="0" xfId="4" applyNumberFormat="1" applyFont="1" applyBorder="1" applyAlignment="1">
      <alignment wrapText="1"/>
    </xf>
    <xf numFmtId="0" fontId="27" fillId="5" borderId="0" xfId="5" applyFont="1" applyFill="1" applyAlignment="1">
      <alignment wrapText="1"/>
    </xf>
    <xf numFmtId="0" fontId="27" fillId="0" borderId="0" xfId="4" applyFont="1" applyAlignment="1">
      <alignment horizontal="left" wrapText="1"/>
    </xf>
    <xf numFmtId="166" fontId="27" fillId="0" borderId="7" xfId="1" applyNumberFormat="1" applyFont="1" applyFill="1" applyBorder="1" applyAlignment="1">
      <alignment horizontal="left" wrapText="1"/>
    </xf>
    <xf numFmtId="1" fontId="27" fillId="0" borderId="7" xfId="4" applyNumberFormat="1" applyFont="1" applyBorder="1" applyAlignment="1">
      <alignment horizontal="left" wrapText="1"/>
    </xf>
    <xf numFmtId="166" fontId="28" fillId="0" borderId="7" xfId="1" applyNumberFormat="1" applyFont="1" applyFill="1" applyBorder="1" applyAlignment="1">
      <alignment horizontal="left" wrapText="1"/>
    </xf>
    <xf numFmtId="3" fontId="27" fillId="0" borderId="0" xfId="4" applyNumberFormat="1" applyFont="1" applyBorder="1" applyAlignment="1">
      <alignment horizontal="left" wrapText="1"/>
    </xf>
    <xf numFmtId="166" fontId="28" fillId="0" borderId="0" xfId="1" applyNumberFormat="1" applyFont="1" applyFill="1" applyBorder="1" applyAlignment="1">
      <alignment horizontal="left" wrapText="1"/>
    </xf>
    <xf numFmtId="167" fontId="27" fillId="0" borderId="7" xfId="1" applyNumberFormat="1" applyFont="1" applyFill="1" applyBorder="1" applyAlignment="1">
      <alignment horizontal="left" wrapText="1"/>
    </xf>
    <xf numFmtId="167" fontId="12" fillId="0" borderId="6" xfId="6" applyNumberFormat="1" applyFont="1" applyFill="1" applyBorder="1" applyAlignment="1">
      <alignment horizontal="left" wrapText="1"/>
    </xf>
    <xf numFmtId="167" fontId="12" fillId="0" borderId="6" xfId="6" applyNumberFormat="1" applyFont="1" applyBorder="1" applyAlignment="1">
      <alignment horizontal="left" wrapText="1"/>
    </xf>
    <xf numFmtId="167" fontId="27" fillId="0" borderId="7" xfId="4" applyNumberFormat="1" applyFont="1" applyFill="1" applyBorder="1" applyAlignment="1">
      <alignment horizontal="left" wrapText="1"/>
    </xf>
    <xf numFmtId="167" fontId="27" fillId="0" borderId="7" xfId="4" applyNumberFormat="1" applyFont="1" applyBorder="1" applyAlignment="1">
      <alignment horizontal="left" wrapText="1"/>
    </xf>
    <xf numFmtId="0" fontId="27" fillId="5" borderId="0" xfId="5" applyFont="1" applyFill="1" applyBorder="1" applyAlignment="1">
      <alignment horizontal="left" wrapText="1"/>
    </xf>
    <xf numFmtId="1" fontId="27" fillId="5" borderId="0" xfId="5" applyNumberFormat="1" applyFont="1" applyFill="1" applyBorder="1" applyAlignment="1">
      <alignment horizontal="left" wrapText="1"/>
    </xf>
    <xf numFmtId="167" fontId="27" fillId="0" borderId="0" xfId="4" applyNumberFormat="1" applyFont="1" applyAlignment="1">
      <alignment horizontal="left" wrapText="1"/>
    </xf>
    <xf numFmtId="166" fontId="13" fillId="0" borderId="7" xfId="4" applyNumberFormat="1" applyFont="1" applyBorder="1" applyAlignment="1">
      <alignment horizontal="left" wrapText="1"/>
    </xf>
    <xf numFmtId="166" fontId="13" fillId="0" borderId="0" xfId="4" applyNumberFormat="1" applyFont="1" applyBorder="1" applyAlignment="1">
      <alignment horizontal="left" wrapText="1"/>
    </xf>
    <xf numFmtId="1" fontId="27" fillId="6" borderId="7" xfId="5" applyNumberFormat="1" applyFont="1" applyFill="1" applyBorder="1" applyAlignment="1">
      <alignment horizontal="left" wrapText="1"/>
    </xf>
    <xf numFmtId="167" fontId="27" fillId="0" borderId="7" xfId="5" applyNumberFormat="1" applyFont="1" applyBorder="1" applyAlignment="1">
      <alignment horizontal="left" wrapText="1"/>
    </xf>
    <xf numFmtId="167" fontId="27" fillId="6" borderId="7" xfId="5" applyNumberFormat="1" applyFont="1" applyFill="1" applyBorder="1" applyAlignment="1">
      <alignment horizontal="left" wrapText="1"/>
    </xf>
    <xf numFmtId="1" fontId="27" fillId="0" borderId="7" xfId="5" applyNumberFormat="1" applyFont="1" applyBorder="1" applyAlignment="1">
      <alignment horizontal="left" wrapText="1"/>
    </xf>
    <xf numFmtId="167" fontId="13" fillId="0" borderId="7" xfId="5" applyNumberFormat="1" applyFont="1" applyBorder="1" applyAlignment="1">
      <alignment horizontal="left" wrapText="1"/>
    </xf>
    <xf numFmtId="1" fontId="27" fillId="0" borderId="0" xfId="4" applyNumberFormat="1" applyFont="1" applyAlignment="1">
      <alignment horizontal="left" wrapText="1"/>
    </xf>
    <xf numFmtId="3" fontId="29" fillId="0" borderId="9" xfId="0" applyNumberFormat="1" applyFont="1" applyBorder="1" applyAlignment="1">
      <alignment horizontal="left" wrapText="1"/>
    </xf>
    <xf numFmtId="3" fontId="29" fillId="7" borderId="7" xfId="0" applyNumberFormat="1" applyFont="1" applyFill="1" applyBorder="1" applyAlignment="1">
      <alignment horizontal="left" wrapText="1"/>
    </xf>
    <xf numFmtId="3" fontId="29" fillId="0" borderId="7" xfId="0" applyNumberFormat="1" applyFont="1" applyBorder="1" applyAlignment="1">
      <alignment horizontal="left" wrapText="1"/>
    </xf>
    <xf numFmtId="3" fontId="29" fillId="0" borderId="7" xfId="0" applyNumberFormat="1" applyFont="1" applyFill="1" applyBorder="1" applyAlignment="1">
      <alignment horizontal="left" wrapText="1"/>
    </xf>
    <xf numFmtId="3" fontId="29" fillId="0" borderId="10" xfId="0" applyNumberFormat="1" applyFont="1" applyBorder="1" applyAlignment="1">
      <alignment horizontal="left" wrapText="1"/>
    </xf>
    <xf numFmtId="3" fontId="13" fillId="0" borderId="14" xfId="5" applyNumberFormat="1" applyFont="1" applyBorder="1" applyAlignment="1">
      <alignment horizontal="left" wrapText="1"/>
    </xf>
    <xf numFmtId="3" fontId="13" fillId="0" borderId="0" xfId="5" applyNumberFormat="1" applyFont="1" applyBorder="1" applyAlignment="1">
      <alignment horizontal="left" wrapText="1"/>
    </xf>
    <xf numFmtId="167" fontId="27" fillId="0" borderId="7" xfId="7" applyNumberFormat="1" applyFont="1" applyBorder="1" applyAlignment="1">
      <alignment horizontal="left" wrapText="1"/>
    </xf>
    <xf numFmtId="167" fontId="27" fillId="9" borderId="7" xfId="7" applyNumberFormat="1" applyFont="1" applyFill="1" applyBorder="1" applyAlignment="1">
      <alignment horizontal="left" wrapText="1"/>
    </xf>
    <xf numFmtId="2" fontId="13" fillId="0" borderId="7" xfId="7" applyNumberFormat="1" applyFont="1" applyFill="1" applyBorder="1" applyAlignment="1">
      <alignment horizontal="left" vertical="center" wrapText="1"/>
    </xf>
    <xf numFmtId="0" fontId="27" fillId="0" borderId="7" xfId="7" applyFont="1" applyBorder="1" applyAlignment="1">
      <alignment horizontal="left" wrapText="1"/>
    </xf>
    <xf numFmtId="167" fontId="13" fillId="0" borderId="7" xfId="7" applyNumberFormat="1" applyFont="1" applyBorder="1" applyAlignment="1">
      <alignment horizontal="left" wrapText="1"/>
    </xf>
    <xf numFmtId="0" fontId="13" fillId="0" borderId="0" xfId="4" applyFont="1" applyBorder="1" applyAlignment="1">
      <alignment horizontal="left" wrapText="1"/>
    </xf>
    <xf numFmtId="167" fontId="27" fillId="7" borderId="7" xfId="4" applyNumberFormat="1" applyFont="1" applyFill="1" applyBorder="1" applyAlignment="1">
      <alignment horizontal="left" wrapText="1"/>
    </xf>
    <xf numFmtId="0" fontId="27" fillId="5" borderId="0" xfId="4" applyFont="1" applyFill="1" applyAlignment="1">
      <alignment horizontal="left" wrapText="1"/>
    </xf>
    <xf numFmtId="0" fontId="29" fillId="0" borderId="8" xfId="0" applyFont="1" applyBorder="1" applyAlignment="1">
      <alignment horizontal="left" wrapText="1"/>
    </xf>
    <xf numFmtId="0" fontId="27" fillId="0" borderId="0" xfId="4" applyFont="1" applyBorder="1" applyAlignment="1">
      <alignment horizontal="left" wrapText="1"/>
    </xf>
    <xf numFmtId="0" fontId="30" fillId="10" borderId="2" xfId="0" applyFont="1" applyFill="1" applyBorder="1" applyAlignment="1">
      <alignment horizontal="left" vertical="center" wrapText="1"/>
    </xf>
    <xf numFmtId="0" fontId="31" fillId="0" borderId="7" xfId="0" applyFont="1" applyFill="1" applyBorder="1" applyAlignment="1">
      <alignment horizontal="left" wrapText="1"/>
    </xf>
    <xf numFmtId="166" fontId="27" fillId="0" borderId="7" xfId="2" applyNumberFormat="1" applyFont="1" applyBorder="1" applyAlignment="1">
      <alignment horizontal="left" wrapText="1"/>
    </xf>
    <xf numFmtId="166" fontId="27" fillId="0" borderId="7" xfId="2" applyNumberFormat="1" applyFont="1" applyFill="1" applyBorder="1" applyAlignment="1">
      <alignment horizontal="left" wrapText="1"/>
    </xf>
    <xf numFmtId="166" fontId="27" fillId="0" borderId="7" xfId="2" quotePrefix="1" applyNumberFormat="1" applyFont="1" applyBorder="1" applyAlignment="1">
      <alignment horizontal="left" wrapText="1"/>
    </xf>
    <xf numFmtId="166" fontId="13" fillId="0" borderId="10" xfId="2" applyNumberFormat="1" applyFont="1" applyBorder="1" applyAlignment="1">
      <alignment horizontal="left" wrapText="1"/>
    </xf>
    <xf numFmtId="166" fontId="13" fillId="0" borderId="12" xfId="2" applyNumberFormat="1" applyFont="1" applyBorder="1" applyAlignment="1">
      <alignment horizontal="left" wrapText="1"/>
    </xf>
    <xf numFmtId="0" fontId="34" fillId="0" borderId="0" xfId="0" applyFont="1"/>
    <xf numFmtId="2" fontId="13" fillId="5" borderId="6" xfId="4" applyNumberFormat="1" applyFont="1" applyFill="1" applyBorder="1" applyAlignment="1">
      <alignment horizontal="center" vertical="center" wrapText="1"/>
    </xf>
    <xf numFmtId="166" fontId="27" fillId="5" borderId="7" xfId="1" applyNumberFormat="1" applyFont="1" applyFill="1" applyBorder="1" applyAlignment="1">
      <alignment wrapText="1"/>
    </xf>
    <xf numFmtId="2" fontId="13" fillId="5" borderId="6" xfId="4" applyNumberFormat="1" applyFont="1" applyFill="1" applyBorder="1" applyAlignment="1">
      <alignment horizontal="left" vertical="center" wrapText="1"/>
    </xf>
    <xf numFmtId="166" fontId="27" fillId="5" borderId="7" xfId="1" applyNumberFormat="1" applyFont="1" applyFill="1" applyBorder="1" applyAlignment="1">
      <alignment horizontal="left" wrapText="1"/>
    </xf>
    <xf numFmtId="0" fontId="36" fillId="0" borderId="21" xfId="0" applyFont="1" applyBorder="1" applyAlignment="1">
      <alignment vertical="top" wrapText="1"/>
    </xf>
    <xf numFmtId="0" fontId="33" fillId="0" borderId="24" xfId="0" applyFont="1" applyFill="1" applyBorder="1" applyAlignment="1">
      <alignment horizontal="left"/>
    </xf>
    <xf numFmtId="0" fontId="33" fillId="5" borderId="0" xfId="0" applyFont="1" applyFill="1"/>
    <xf numFmtId="0" fontId="33" fillId="0" borderId="25" xfId="0" applyFont="1" applyFill="1" applyBorder="1" applyAlignment="1">
      <alignment horizontal="left"/>
    </xf>
    <xf numFmtId="0" fontId="35" fillId="0" borderId="27" xfId="0" applyFont="1" applyBorder="1" applyAlignment="1">
      <alignment vertical="top" wrapText="1"/>
    </xf>
    <xf numFmtId="0" fontId="34" fillId="0" borderId="23" xfId="0" applyFont="1" applyFill="1" applyBorder="1" applyAlignment="1">
      <alignment horizontal="left"/>
    </xf>
    <xf numFmtId="0" fontId="34" fillId="0" borderId="28" xfId="0" applyFont="1" applyFill="1" applyBorder="1" applyAlignment="1">
      <alignment horizontal="left"/>
    </xf>
    <xf numFmtId="0" fontId="34" fillId="0" borderId="0" xfId="0" applyFont="1" applyAlignment="1">
      <alignment horizontal="left"/>
    </xf>
    <xf numFmtId="0" fontId="36" fillId="0" borderId="22" xfId="0" applyFont="1" applyBorder="1" applyAlignment="1">
      <alignment horizontal="left" vertical="top" wrapText="1"/>
    </xf>
    <xf numFmtId="0" fontId="35" fillId="0" borderId="9" xfId="0" applyFont="1" applyBorder="1" applyAlignment="1">
      <alignment horizontal="left" vertical="top" wrapText="1"/>
    </xf>
    <xf numFmtId="0" fontId="34" fillId="0" borderId="7" xfId="0" applyFont="1" applyFill="1" applyBorder="1" applyAlignment="1">
      <alignment horizontal="left" wrapText="1"/>
    </xf>
    <xf numFmtId="0" fontId="34" fillId="0" borderId="7" xfId="0" applyFont="1" applyFill="1" applyBorder="1" applyAlignment="1">
      <alignment horizontal="left"/>
    </xf>
    <xf numFmtId="0" fontId="33" fillId="0" borderId="13" xfId="0" applyFont="1" applyBorder="1" applyAlignment="1">
      <alignment horizontal="left"/>
    </xf>
    <xf numFmtId="0" fontId="33" fillId="0" borderId="26" xfId="0" applyFont="1" applyBorder="1" applyAlignment="1">
      <alignment horizontal="left"/>
    </xf>
    <xf numFmtId="0" fontId="34" fillId="0" borderId="6" xfId="0" applyFont="1" applyFill="1" applyBorder="1" applyAlignment="1">
      <alignment horizontal="left" wrapText="1"/>
    </xf>
    <xf numFmtId="167" fontId="34" fillId="0" borderId="0" xfId="0" applyNumberFormat="1" applyFont="1"/>
    <xf numFmtId="167" fontId="36" fillId="0" borderId="22" xfId="0" applyNumberFormat="1" applyFont="1" applyBorder="1" applyAlignment="1">
      <alignment horizontal="center" vertical="top" wrapText="1"/>
    </xf>
    <xf numFmtId="167" fontId="35" fillId="0" borderId="9" xfId="0" applyNumberFormat="1" applyFont="1" applyBorder="1" applyAlignment="1">
      <alignment horizontal="center" vertical="top" wrapText="1"/>
    </xf>
    <xf numFmtId="167" fontId="34" fillId="0" borderId="7" xfId="0" applyNumberFormat="1" applyFont="1" applyFill="1" applyBorder="1" applyAlignment="1">
      <alignment horizontal="center"/>
    </xf>
    <xf numFmtId="167" fontId="34" fillId="0" borderId="6" xfId="0" applyNumberFormat="1" applyFont="1" applyFill="1" applyBorder="1" applyAlignment="1">
      <alignment horizontal="center"/>
    </xf>
    <xf numFmtId="167" fontId="33" fillId="0" borderId="13" xfId="0" applyNumberFormat="1" applyFont="1" applyBorder="1" applyAlignment="1">
      <alignment horizontal="center"/>
    </xf>
    <xf numFmtId="167" fontId="33" fillId="0" borderId="26" xfId="0" applyNumberFormat="1" applyFont="1" applyBorder="1" applyAlignment="1">
      <alignment horizontal="center"/>
    </xf>
    <xf numFmtId="0" fontId="3" fillId="0" borderId="7" xfId="0" applyFont="1" applyBorder="1"/>
    <xf numFmtId="0" fontId="0" fillId="0" borderId="9" xfId="0" applyFill="1" applyBorder="1"/>
    <xf numFmtId="0" fontId="3" fillId="0" borderId="0" xfId="0" applyFont="1"/>
    <xf numFmtId="2" fontId="13" fillId="5" borderId="13" xfId="4" applyNumberFormat="1" applyFont="1" applyFill="1" applyBorder="1" applyAlignment="1">
      <alignment horizontal="center" vertical="center" wrapText="1"/>
    </xf>
    <xf numFmtId="2" fontId="6" fillId="0" borderId="13" xfId="4" applyNumberFormat="1" applyFont="1" applyFill="1" applyBorder="1" applyAlignment="1">
      <alignment horizontal="center" vertical="center" wrapText="1"/>
    </xf>
    <xf numFmtId="167" fontId="27" fillId="0" borderId="10" xfId="4" applyNumberFormat="1" applyFont="1" applyBorder="1" applyAlignment="1">
      <alignment horizontal="left" wrapText="1"/>
    </xf>
    <xf numFmtId="0" fontId="0" fillId="0" borderId="9" xfId="0" applyBorder="1" applyAlignment="1">
      <alignment horizontal="left" wrapText="1"/>
    </xf>
    <xf numFmtId="0" fontId="0" fillId="0" borderId="6" xfId="0" applyBorder="1" applyAlignment="1">
      <alignment horizontal="left" wrapText="1"/>
    </xf>
    <xf numFmtId="167" fontId="27" fillId="0" borderId="10" xfId="4" applyNumberFormat="1" applyFont="1" applyBorder="1" applyAlignment="1">
      <alignment wrapText="1"/>
    </xf>
    <xf numFmtId="0" fontId="0" fillId="0" borderId="9" xfId="0" applyBorder="1" applyAlignment="1">
      <alignment wrapText="1"/>
    </xf>
    <xf numFmtId="0" fontId="0" fillId="0" borderId="6" xfId="0" applyBorder="1" applyAlignment="1">
      <alignment wrapText="1"/>
    </xf>
    <xf numFmtId="167" fontId="12" fillId="0" borderId="7" xfId="7" applyNumberFormat="1" applyFont="1" applyBorder="1" applyAlignment="1">
      <alignment horizontal="left" wrapText="1"/>
    </xf>
    <xf numFmtId="167" fontId="12" fillId="9" borderId="7" xfId="7" applyNumberFormat="1" applyFont="1" applyFill="1" applyBorder="1" applyAlignment="1">
      <alignment horizontal="left" wrapText="1"/>
    </xf>
    <xf numFmtId="167" fontId="12" fillId="8" borderId="7" xfId="7" applyNumberFormat="1" applyFont="1" applyFill="1" applyBorder="1" applyAlignment="1">
      <alignment horizontal="left" wrapText="1"/>
    </xf>
  </cellXfs>
  <cellStyles count="22">
    <cellStyle name="1000-sep (2 dec)" xfId="1" builtinId="3"/>
    <cellStyle name="Besøgt link" xfId="9" builtinId="9" hidden="1"/>
    <cellStyle name="Besøgt link" xfId="11" builtinId="9" hidden="1"/>
    <cellStyle name="Besøgt link" xfId="13" builtinId="9" hidden="1"/>
    <cellStyle name="Besøgt link" xfId="15" builtinId="9" hidden="1"/>
    <cellStyle name="Besøgt link" xfId="17" builtinId="9" hidden="1"/>
    <cellStyle name="Besøgt link" xfId="19" builtinId="9" hidden="1"/>
    <cellStyle name="Besøgt link" xfId="21" builtinId="9"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Normal" xfId="0" builtinId="0"/>
    <cellStyle name="Normal 2" xfId="4"/>
    <cellStyle name="Normal 3" xfId="5"/>
    <cellStyle name="Normal 4" xfId="6"/>
    <cellStyle name="Normal 5" xfId="7"/>
    <cellStyle name="Output" xfId="3" builtinId="21"/>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C172"/>
  <sheetViews>
    <sheetView tabSelected="1" topLeftCell="A81" zoomScale="125" zoomScaleNormal="125" zoomScalePageLayoutView="125" workbookViewId="0">
      <selection activeCell="V92" sqref="V92"/>
    </sheetView>
  </sheetViews>
  <sheetFormatPr baseColWidth="10" defaultColWidth="9.1640625" defaultRowHeight="12" x14ac:dyDescent="0"/>
  <cols>
    <col min="1" max="1" width="5.5" style="1" customWidth="1"/>
    <col min="2" max="2" width="14.5" style="1" customWidth="1"/>
    <col min="3" max="3" width="14.33203125" style="1" customWidth="1"/>
    <col min="4" max="4" width="13.5" style="1" hidden="1" customWidth="1"/>
    <col min="5" max="6" width="13.6640625" style="1" customWidth="1"/>
    <col min="7" max="7" width="13.6640625" style="264" customWidth="1"/>
    <col min="8" max="8" width="13.6640625" style="1" customWidth="1"/>
    <col min="9" max="9" width="31" style="314" customWidth="1"/>
    <col min="10" max="10" width="13.6640625" style="1" customWidth="1"/>
    <col min="11" max="11" width="29.1640625" style="264" customWidth="1"/>
    <col min="12" max="12" width="13.6640625" style="1" customWidth="1"/>
    <col min="13" max="13" width="16.5" style="1" customWidth="1"/>
    <col min="14" max="14" width="13.6640625" style="4" customWidth="1"/>
    <col min="15" max="16" width="13.6640625" style="1" customWidth="1"/>
    <col min="17" max="17" width="15" style="1" customWidth="1"/>
    <col min="18" max="18" width="14.5" style="1" customWidth="1"/>
    <col min="19" max="19" width="3.5" style="1" customWidth="1"/>
    <col min="20" max="22" width="13.5" style="1" customWidth="1"/>
    <col min="23" max="23" width="11.1640625" style="1" customWidth="1"/>
    <col min="24" max="24" width="11.33203125" style="1" bestFit="1" customWidth="1"/>
    <col min="25" max="25" width="13" style="1" customWidth="1"/>
    <col min="26" max="26" width="12.33203125" style="1" customWidth="1"/>
    <col min="27" max="27" width="4.5" style="1" customWidth="1"/>
    <col min="28" max="16384" width="9.1640625" style="1"/>
  </cols>
  <sheetData>
    <row r="1" spans="1:22">
      <c r="B1" s="2"/>
      <c r="C1" s="2"/>
      <c r="D1" s="3"/>
      <c r="E1" s="3"/>
    </row>
    <row r="2" spans="1:22" ht="15">
      <c r="A2" s="5"/>
    </row>
    <row r="3" spans="1:22" ht="15">
      <c r="A3" s="5">
        <v>1</v>
      </c>
      <c r="B3" s="6" t="s">
        <v>0</v>
      </c>
      <c r="C3" s="7"/>
      <c r="D3" s="7"/>
      <c r="E3" s="7"/>
      <c r="F3" s="7"/>
      <c r="G3" s="265"/>
      <c r="H3" s="7"/>
      <c r="I3" s="265"/>
      <c r="J3" s="7"/>
      <c r="K3" s="265"/>
      <c r="L3" s="7"/>
      <c r="M3" s="7"/>
      <c r="N3" s="7"/>
      <c r="O3" s="7"/>
      <c r="P3" s="8"/>
    </row>
    <row r="4" spans="1:22" ht="48">
      <c r="A4" s="5"/>
      <c r="B4" s="9" t="s">
        <v>1</v>
      </c>
      <c r="C4" s="10" t="s">
        <v>2</v>
      </c>
      <c r="D4" s="10" t="s">
        <v>3</v>
      </c>
      <c r="E4" s="11" t="s">
        <v>4</v>
      </c>
      <c r="F4" s="11" t="s">
        <v>5</v>
      </c>
      <c r="G4" s="361" t="s">
        <v>104</v>
      </c>
      <c r="H4" s="11" t="s">
        <v>6</v>
      </c>
      <c r="I4" s="363" t="s">
        <v>104</v>
      </c>
      <c r="J4" s="11" t="s">
        <v>7</v>
      </c>
      <c r="K4" s="361" t="s">
        <v>104</v>
      </c>
      <c r="L4" s="11" t="s">
        <v>8</v>
      </c>
      <c r="M4" s="361" t="s">
        <v>104</v>
      </c>
      <c r="N4" s="11" t="s">
        <v>9</v>
      </c>
      <c r="O4" s="11" t="s">
        <v>10</v>
      </c>
      <c r="P4" s="11" t="s">
        <v>11</v>
      </c>
      <c r="U4" s="12"/>
    </row>
    <row r="5" spans="1:22" ht="109">
      <c r="A5" s="5"/>
      <c r="B5" s="13" t="s">
        <v>12</v>
      </c>
      <c r="C5" s="14">
        <v>48</v>
      </c>
      <c r="D5" s="15">
        <v>7000</v>
      </c>
      <c r="E5" s="15">
        <f>C5*D5</f>
        <v>336000</v>
      </c>
      <c r="F5" s="15"/>
      <c r="G5" s="362"/>
      <c r="H5" s="15">
        <v>116000</v>
      </c>
      <c r="I5" s="364" t="s">
        <v>105</v>
      </c>
      <c r="J5" s="15">
        <v>60000</v>
      </c>
      <c r="K5" s="362" t="s">
        <v>110</v>
      </c>
      <c r="L5" s="15"/>
      <c r="M5" s="362"/>
      <c r="N5" s="15">
        <f>E5+H5+J5+L5</f>
        <v>512000</v>
      </c>
      <c r="O5" s="15">
        <f>N5*0.25</f>
        <v>128000</v>
      </c>
      <c r="P5" s="15">
        <f>N5+F5+O5</f>
        <v>640000</v>
      </c>
      <c r="V5" s="16"/>
    </row>
    <row r="6" spans="1:22" ht="15">
      <c r="A6" s="5"/>
      <c r="B6" s="13"/>
      <c r="C6" s="14"/>
      <c r="D6" s="14"/>
      <c r="E6" s="17"/>
      <c r="F6" s="18"/>
      <c r="G6" s="267"/>
      <c r="H6" s="19"/>
      <c r="I6" s="316"/>
      <c r="J6" s="17"/>
      <c r="K6" s="267"/>
      <c r="L6" s="17"/>
      <c r="M6" s="17"/>
      <c r="N6" s="20"/>
      <c r="O6" s="17"/>
      <c r="P6" s="21"/>
    </row>
    <row r="7" spans="1:22" ht="15">
      <c r="A7" s="5"/>
      <c r="B7" s="22" t="s">
        <v>13</v>
      </c>
      <c r="C7" s="23">
        <f>SUM(C5:C6)</f>
        <v>48</v>
      </c>
      <c r="D7" s="23"/>
      <c r="E7" s="24">
        <f>SUM(E5:E6)</f>
        <v>336000</v>
      </c>
      <c r="F7" s="24">
        <v>0</v>
      </c>
      <c r="G7" s="268"/>
      <c r="H7" s="24">
        <f>SUM(H5:H6)</f>
        <v>116000</v>
      </c>
      <c r="I7" s="317"/>
      <c r="J7" s="24">
        <f>SUM(J5:J6)</f>
        <v>60000</v>
      </c>
      <c r="K7" s="268"/>
      <c r="L7" s="24">
        <v>0</v>
      </c>
      <c r="M7" s="24"/>
      <c r="N7" s="25"/>
      <c r="O7" s="24">
        <f>SUM(O5:O6)</f>
        <v>128000</v>
      </c>
      <c r="P7" s="24">
        <f>SUM(P5:P6)</f>
        <v>640000</v>
      </c>
    </row>
    <row r="8" spans="1:22" ht="15">
      <c r="A8" s="5"/>
      <c r="O8" s="26"/>
      <c r="P8" s="27"/>
      <c r="V8" s="28"/>
    </row>
    <row r="9" spans="1:22" ht="15">
      <c r="A9" s="5">
        <v>2</v>
      </c>
      <c r="B9" s="29" t="s">
        <v>14</v>
      </c>
      <c r="C9" s="30"/>
      <c r="D9" s="30"/>
      <c r="E9" s="30"/>
      <c r="F9" s="30"/>
      <c r="G9" s="269"/>
      <c r="H9" s="30"/>
      <c r="I9" s="269"/>
      <c r="J9" s="30"/>
      <c r="K9" s="269"/>
      <c r="L9" s="30"/>
      <c r="M9" s="30"/>
      <c r="N9" s="30"/>
      <c r="O9" s="30"/>
      <c r="P9" s="31"/>
    </row>
    <row r="10" spans="1:22" ht="48">
      <c r="A10" s="5"/>
      <c r="B10" s="32" t="s">
        <v>1</v>
      </c>
      <c r="C10" s="10" t="s">
        <v>2</v>
      </c>
      <c r="D10" s="10" t="s">
        <v>3</v>
      </c>
      <c r="E10" s="32" t="s">
        <v>4</v>
      </c>
      <c r="F10" s="32" t="s">
        <v>5</v>
      </c>
      <c r="G10" s="361" t="s">
        <v>104</v>
      </c>
      <c r="H10" s="32" t="s">
        <v>6</v>
      </c>
      <c r="I10" s="361" t="s">
        <v>104</v>
      </c>
      <c r="J10" s="32" t="s">
        <v>7</v>
      </c>
      <c r="K10" s="361" t="s">
        <v>104</v>
      </c>
      <c r="L10" s="32" t="s">
        <v>8</v>
      </c>
      <c r="M10" s="361" t="s">
        <v>104</v>
      </c>
      <c r="N10" s="11" t="s">
        <v>9</v>
      </c>
      <c r="O10" s="32" t="s">
        <v>10</v>
      </c>
      <c r="P10" s="32" t="s">
        <v>11</v>
      </c>
    </row>
    <row r="11" spans="1:22" ht="15">
      <c r="A11" s="5"/>
      <c r="B11" s="33" t="s">
        <v>15</v>
      </c>
      <c r="C11" s="34">
        <v>36</v>
      </c>
      <c r="D11" s="15">
        <v>6710</v>
      </c>
      <c r="E11" s="15">
        <f>C11*D11</f>
        <v>241560</v>
      </c>
      <c r="F11" s="15">
        <v>20000</v>
      </c>
      <c r="G11" s="266"/>
      <c r="H11" s="15">
        <v>2000</v>
      </c>
      <c r="I11" s="315"/>
      <c r="J11" s="15">
        <v>10000</v>
      </c>
      <c r="K11" s="266"/>
      <c r="L11" s="15"/>
      <c r="M11" s="15"/>
      <c r="N11" s="15">
        <f>SUM(E11:J11)</f>
        <v>273560</v>
      </c>
      <c r="O11" s="15">
        <f>(E11+H11+J11)*0.25</f>
        <v>63390</v>
      </c>
      <c r="P11" s="15">
        <f>N11+O11</f>
        <v>336950</v>
      </c>
      <c r="R11" s="35"/>
    </row>
    <row r="12" spans="1:22" ht="15">
      <c r="A12" s="5"/>
      <c r="B12" s="33"/>
      <c r="C12" s="23"/>
      <c r="D12" s="36"/>
      <c r="E12" s="37"/>
      <c r="F12" s="38"/>
      <c r="G12" s="309"/>
      <c r="H12" s="38"/>
      <c r="I12" s="318"/>
      <c r="N12" s="1"/>
      <c r="Q12" s="4"/>
      <c r="R12" s="39"/>
      <c r="S12" s="4"/>
      <c r="T12" s="4"/>
    </row>
    <row r="13" spans="1:22" ht="15">
      <c r="A13" s="5"/>
      <c r="B13" s="23" t="s">
        <v>13</v>
      </c>
      <c r="C13" s="23">
        <f t="shared" ref="C13:L13" si="0">SUM(C11:C12)</f>
        <v>36</v>
      </c>
      <c r="D13" s="23">
        <f t="shared" si="0"/>
        <v>6710</v>
      </c>
      <c r="E13" s="24">
        <f t="shared" si="0"/>
        <v>241560</v>
      </c>
      <c r="F13" s="24">
        <f t="shared" si="0"/>
        <v>20000</v>
      </c>
      <c r="G13" s="268"/>
      <c r="H13" s="24">
        <f t="shared" si="0"/>
        <v>2000</v>
      </c>
      <c r="I13" s="317"/>
      <c r="J13" s="24">
        <f t="shared" si="0"/>
        <v>10000</v>
      </c>
      <c r="K13" s="268"/>
      <c r="L13" s="24">
        <f t="shared" si="0"/>
        <v>0</v>
      </c>
      <c r="M13" s="24"/>
      <c r="N13" s="25"/>
      <c r="O13" s="24">
        <f>SUM(O11:O12)</f>
        <v>63390</v>
      </c>
      <c r="P13" s="24">
        <f>SUM(P11:P12)</f>
        <v>336950</v>
      </c>
    </row>
    <row r="14" spans="1:22" ht="15">
      <c r="A14" s="5"/>
      <c r="B14" s="40"/>
      <c r="C14" s="40"/>
      <c r="D14" s="40"/>
      <c r="E14" s="41"/>
      <c r="F14" s="41"/>
      <c r="G14" s="270"/>
      <c r="H14" s="41"/>
      <c r="I14" s="319"/>
      <c r="J14" s="41"/>
      <c r="K14" s="270"/>
      <c r="L14" s="41"/>
      <c r="M14" s="41"/>
      <c r="N14" s="42"/>
      <c r="O14" s="41"/>
      <c r="P14" s="41"/>
    </row>
    <row r="15" spans="1:22" ht="15" hidden="1">
      <c r="A15" s="5"/>
      <c r="B15" s="40"/>
      <c r="C15" s="40"/>
      <c r="D15" s="40"/>
      <c r="E15" s="41"/>
      <c r="F15" s="41"/>
      <c r="G15" s="270"/>
      <c r="H15" s="41"/>
      <c r="I15" s="319"/>
      <c r="J15" s="41"/>
      <c r="K15" s="270"/>
      <c r="L15" s="41"/>
      <c r="M15" s="41"/>
      <c r="N15" s="42"/>
      <c r="O15" s="41"/>
      <c r="P15" s="41"/>
    </row>
    <row r="16" spans="1:22" ht="15" hidden="1">
      <c r="A16" s="5"/>
      <c r="D16" s="1">
        <v>6666.67</v>
      </c>
    </row>
    <row r="17" spans="1:24" ht="15">
      <c r="A17" s="5">
        <v>3</v>
      </c>
      <c r="B17" s="29" t="s">
        <v>16</v>
      </c>
      <c r="C17" s="30"/>
      <c r="D17" s="30"/>
      <c r="E17" s="30"/>
      <c r="F17" s="30"/>
      <c r="G17" s="269"/>
      <c r="H17" s="30"/>
      <c r="I17" s="269"/>
      <c r="J17" s="30"/>
      <c r="K17" s="269"/>
      <c r="L17" s="30"/>
      <c r="M17" s="30"/>
      <c r="N17" s="30"/>
      <c r="O17" s="30"/>
      <c r="P17" s="31"/>
    </row>
    <row r="18" spans="1:24" ht="48">
      <c r="A18" s="5"/>
      <c r="B18" s="43" t="s">
        <v>17</v>
      </c>
      <c r="C18" s="44" t="s">
        <v>2</v>
      </c>
      <c r="D18" s="44" t="s">
        <v>3</v>
      </c>
      <c r="E18" s="43" t="s">
        <v>4</v>
      </c>
      <c r="F18" s="43" t="s">
        <v>5</v>
      </c>
      <c r="G18" s="361" t="s">
        <v>104</v>
      </c>
      <c r="H18" s="43" t="s">
        <v>6</v>
      </c>
      <c r="I18" s="361" t="s">
        <v>104</v>
      </c>
      <c r="J18" s="43" t="s">
        <v>7</v>
      </c>
      <c r="K18" s="361" t="s">
        <v>104</v>
      </c>
      <c r="L18" s="43" t="s">
        <v>8</v>
      </c>
      <c r="M18" s="361" t="s">
        <v>104</v>
      </c>
      <c r="N18" s="45" t="s">
        <v>9</v>
      </c>
      <c r="O18" s="43" t="s">
        <v>10</v>
      </c>
      <c r="P18" s="43" t="s">
        <v>11</v>
      </c>
    </row>
    <row r="19" spans="1:24" ht="15">
      <c r="A19" s="5"/>
      <c r="B19" s="46" t="s">
        <v>18</v>
      </c>
      <c r="C19" s="47">
        <v>48</v>
      </c>
      <c r="D19" s="48">
        <v>6666</v>
      </c>
      <c r="E19" s="49">
        <f>C19*D19</f>
        <v>319968</v>
      </c>
      <c r="F19" s="49">
        <v>0</v>
      </c>
      <c r="G19" s="271"/>
      <c r="H19" s="49">
        <v>11000</v>
      </c>
      <c r="I19" s="320"/>
      <c r="J19" s="49">
        <v>10000</v>
      </c>
      <c r="K19" s="271"/>
      <c r="L19" s="49">
        <v>0</v>
      </c>
      <c r="M19" s="49"/>
      <c r="N19" s="49">
        <f>E19+H19+J19+L19</f>
        <v>340968</v>
      </c>
      <c r="O19" s="49">
        <f t="shared" ref="O19:O23" si="1">N19*0.25</f>
        <v>85242</v>
      </c>
      <c r="P19" s="49">
        <f>SUM(N19:O19)</f>
        <v>426210</v>
      </c>
      <c r="Q19" s="50"/>
      <c r="W19" s="26"/>
    </row>
    <row r="20" spans="1:24" ht="15">
      <c r="A20" s="5"/>
      <c r="B20" s="46" t="s">
        <v>19</v>
      </c>
      <c r="C20" s="51">
        <v>24</v>
      </c>
      <c r="D20" s="52">
        <v>6250</v>
      </c>
      <c r="E20" s="49">
        <f t="shared" ref="E20:E22" si="2">C20*D20</f>
        <v>150000</v>
      </c>
      <c r="F20" s="49">
        <v>0</v>
      </c>
      <c r="G20" s="271"/>
      <c r="H20" s="49">
        <v>1000</v>
      </c>
      <c r="I20" s="320"/>
      <c r="J20" s="49">
        <v>10000</v>
      </c>
      <c r="K20" s="271"/>
      <c r="L20" s="49">
        <v>0</v>
      </c>
      <c r="M20" s="49"/>
      <c r="N20" s="49">
        <f t="shared" ref="N20:N23" si="3">E20+H20+J20+L20</f>
        <v>161000</v>
      </c>
      <c r="O20" s="49">
        <f t="shared" si="1"/>
        <v>40250</v>
      </c>
      <c r="P20" s="49">
        <f t="shared" ref="P20:P24" si="4">SUM(N20:O20)</f>
        <v>201250</v>
      </c>
      <c r="Q20" s="53"/>
      <c r="W20" s="26"/>
    </row>
    <row r="21" spans="1:24" ht="15">
      <c r="A21" s="5"/>
      <c r="B21" s="46" t="s">
        <v>20</v>
      </c>
      <c r="C21" s="51">
        <v>2</v>
      </c>
      <c r="D21" s="52">
        <v>5738</v>
      </c>
      <c r="E21" s="49">
        <f t="shared" si="2"/>
        <v>11476</v>
      </c>
      <c r="F21" s="49">
        <v>0</v>
      </c>
      <c r="G21" s="271"/>
      <c r="H21" s="49">
        <v>700</v>
      </c>
      <c r="I21" s="320"/>
      <c r="J21" s="49">
        <v>3000</v>
      </c>
      <c r="K21" s="271"/>
      <c r="L21" s="49">
        <v>0</v>
      </c>
      <c r="M21" s="49"/>
      <c r="N21" s="49">
        <f t="shared" si="3"/>
        <v>15176</v>
      </c>
      <c r="O21" s="49">
        <f t="shared" si="1"/>
        <v>3794</v>
      </c>
      <c r="P21" s="49">
        <f t="shared" si="4"/>
        <v>18970</v>
      </c>
      <c r="Q21" s="54"/>
      <c r="W21" s="55"/>
      <c r="X21" s="56"/>
    </row>
    <row r="22" spans="1:24" ht="15">
      <c r="A22" s="5"/>
      <c r="B22" s="46" t="s">
        <v>21</v>
      </c>
      <c r="C22" s="51">
        <v>1</v>
      </c>
      <c r="D22" s="52">
        <v>6667</v>
      </c>
      <c r="E22" s="49">
        <f t="shared" si="2"/>
        <v>6667</v>
      </c>
      <c r="F22" s="49"/>
      <c r="G22" s="271"/>
      <c r="H22" s="49">
        <v>700</v>
      </c>
      <c r="I22" s="320"/>
      <c r="J22" s="49">
        <v>3000</v>
      </c>
      <c r="K22" s="271"/>
      <c r="L22" s="49">
        <v>0</v>
      </c>
      <c r="M22" s="49"/>
      <c r="N22" s="49">
        <f t="shared" si="3"/>
        <v>10367</v>
      </c>
      <c r="O22" s="49">
        <f t="shared" si="1"/>
        <v>2591.75</v>
      </c>
      <c r="P22" s="49">
        <f t="shared" si="4"/>
        <v>12958.75</v>
      </c>
      <c r="Q22" s="53"/>
      <c r="W22" s="55"/>
    </row>
    <row r="23" spans="1:24" ht="15">
      <c r="A23" s="5"/>
      <c r="B23" s="46" t="s">
        <v>22</v>
      </c>
      <c r="C23" s="57">
        <v>6</v>
      </c>
      <c r="D23" s="58">
        <v>5907</v>
      </c>
      <c r="E23" s="58">
        <f>C23*D23</f>
        <v>35442</v>
      </c>
      <c r="F23" s="58"/>
      <c r="G23" s="272"/>
      <c r="H23" s="58"/>
      <c r="I23" s="321"/>
      <c r="J23" s="58">
        <v>4000</v>
      </c>
      <c r="K23" s="303"/>
      <c r="L23" s="59"/>
      <c r="M23" s="59"/>
      <c r="N23" s="52">
        <f t="shared" si="3"/>
        <v>39442</v>
      </c>
      <c r="O23" s="52">
        <f t="shared" si="1"/>
        <v>9860.5</v>
      </c>
      <c r="P23" s="60">
        <f t="shared" si="4"/>
        <v>49302.5</v>
      </c>
      <c r="Q23" s="50"/>
      <c r="W23" s="26"/>
    </row>
    <row r="24" spans="1:24" ht="15">
      <c r="A24" s="5"/>
      <c r="B24" s="46" t="s">
        <v>23</v>
      </c>
      <c r="C24" s="61" t="s">
        <v>24</v>
      </c>
      <c r="D24" s="62"/>
      <c r="E24" s="62"/>
      <c r="F24" s="62"/>
      <c r="G24" s="273"/>
      <c r="H24" s="62"/>
      <c r="I24" s="322"/>
      <c r="J24" s="62">
        <v>210000</v>
      </c>
      <c r="K24" s="304"/>
      <c r="L24" s="63"/>
      <c r="M24" s="63"/>
      <c r="N24" s="64">
        <f>J24</f>
        <v>210000</v>
      </c>
      <c r="O24" s="64">
        <f>N24*0.25</f>
        <v>52500</v>
      </c>
      <c r="P24" s="65">
        <f t="shared" si="4"/>
        <v>262500</v>
      </c>
      <c r="Q24" s="66"/>
      <c r="W24" s="55"/>
    </row>
    <row r="25" spans="1:24" ht="15">
      <c r="A25" s="5"/>
      <c r="B25" s="67" t="s">
        <v>22</v>
      </c>
      <c r="C25" s="61" t="s">
        <v>24</v>
      </c>
      <c r="D25" s="68"/>
      <c r="E25" s="68"/>
      <c r="F25" s="68"/>
      <c r="G25" s="273"/>
      <c r="H25" s="68"/>
      <c r="I25" s="322"/>
      <c r="J25" s="69">
        <f>350000-J24</f>
        <v>140000</v>
      </c>
      <c r="K25" s="305"/>
      <c r="L25" s="70"/>
      <c r="M25" s="70"/>
      <c r="N25" s="71">
        <f>J25</f>
        <v>140000</v>
      </c>
      <c r="O25" s="72">
        <f>N25*0.25</f>
        <v>35000</v>
      </c>
      <c r="P25" s="69">
        <f>N25+O25</f>
        <v>175000</v>
      </c>
      <c r="Q25" s="54"/>
      <c r="W25" s="55"/>
    </row>
    <row r="26" spans="1:24" ht="15">
      <c r="A26" s="5"/>
      <c r="B26" s="23" t="s">
        <v>13</v>
      </c>
      <c r="C26" s="73">
        <f>SUM(C19:C25)</f>
        <v>81</v>
      </c>
      <c r="D26" s="73"/>
      <c r="E26" s="73">
        <f t="shared" ref="E26:N26" si="5">SUM(E19:E25)</f>
        <v>523553</v>
      </c>
      <c r="F26" s="24">
        <f t="shared" si="5"/>
        <v>0</v>
      </c>
      <c r="G26" s="268"/>
      <c r="H26" s="24">
        <f t="shared" si="5"/>
        <v>13400</v>
      </c>
      <c r="I26" s="317"/>
      <c r="J26" s="24">
        <f t="shared" si="5"/>
        <v>380000</v>
      </c>
      <c r="K26" s="268"/>
      <c r="L26" s="24">
        <f t="shared" si="5"/>
        <v>0</v>
      </c>
      <c r="M26" s="24"/>
      <c r="N26" s="24">
        <f t="shared" si="5"/>
        <v>916953</v>
      </c>
      <c r="O26" s="74"/>
      <c r="P26" s="75">
        <f>SUM(P19:P25)</f>
        <v>1146191.25</v>
      </c>
      <c r="Q26" s="76"/>
      <c r="R26" s="77"/>
      <c r="S26" s="77"/>
      <c r="W26" s="55"/>
    </row>
    <row r="27" spans="1:24" ht="15">
      <c r="A27" s="5"/>
      <c r="C27" s="78"/>
      <c r="W27" s="55"/>
    </row>
    <row r="28" spans="1:24" ht="15" hidden="1">
      <c r="A28" s="5"/>
      <c r="C28" s="42"/>
      <c r="W28" s="55"/>
    </row>
    <row r="29" spans="1:24" ht="15">
      <c r="A29" s="5">
        <v>4</v>
      </c>
      <c r="B29" s="29" t="s">
        <v>25</v>
      </c>
      <c r="C29" s="30"/>
      <c r="D29" s="30"/>
      <c r="E29" s="30"/>
      <c r="F29" s="30"/>
      <c r="G29" s="269"/>
      <c r="H29" s="30"/>
      <c r="I29" s="269"/>
      <c r="J29" s="30"/>
      <c r="K29" s="269"/>
      <c r="L29" s="30"/>
      <c r="M29" s="30"/>
      <c r="N29" s="30"/>
      <c r="O29" s="30"/>
      <c r="P29" s="31"/>
      <c r="W29" s="55"/>
    </row>
    <row r="30" spans="1:24" ht="48">
      <c r="A30" s="5"/>
      <c r="B30" s="32" t="s">
        <v>1</v>
      </c>
      <c r="C30" s="10" t="s">
        <v>2</v>
      </c>
      <c r="D30" s="10" t="s">
        <v>3</v>
      </c>
      <c r="E30" s="32" t="s">
        <v>4</v>
      </c>
      <c r="F30" s="32" t="s">
        <v>5</v>
      </c>
      <c r="G30" s="361" t="s">
        <v>104</v>
      </c>
      <c r="H30" s="43" t="s">
        <v>6</v>
      </c>
      <c r="I30" s="361" t="s">
        <v>104</v>
      </c>
      <c r="J30" s="43" t="s">
        <v>7</v>
      </c>
      <c r="K30" s="361" t="s">
        <v>104</v>
      </c>
      <c r="L30" s="43" t="s">
        <v>8</v>
      </c>
      <c r="M30" s="361" t="s">
        <v>104</v>
      </c>
      <c r="N30" s="11" t="s">
        <v>9</v>
      </c>
      <c r="O30" s="32" t="s">
        <v>10</v>
      </c>
      <c r="P30" s="32" t="s">
        <v>11</v>
      </c>
      <c r="W30" s="55"/>
    </row>
    <row r="31" spans="1:24" ht="85">
      <c r="A31" s="5"/>
      <c r="B31" s="33" t="s">
        <v>26</v>
      </c>
      <c r="C31" s="19">
        <v>48</v>
      </c>
      <c r="D31" s="79">
        <v>6250</v>
      </c>
      <c r="E31" s="79">
        <f>C31*D31</f>
        <v>300000</v>
      </c>
      <c r="F31" s="79"/>
      <c r="G31" s="274"/>
      <c r="H31" s="80">
        <v>260000</v>
      </c>
      <c r="I31" s="323" t="s">
        <v>131</v>
      </c>
      <c r="J31" s="79">
        <v>30000</v>
      </c>
      <c r="K31" s="274" t="s">
        <v>133</v>
      </c>
      <c r="L31" s="79"/>
      <c r="M31" s="79"/>
      <c r="N31" s="49">
        <f>E31+H31+J31</f>
        <v>590000</v>
      </c>
      <c r="O31" s="79">
        <f>N31*0.25</f>
        <v>147500</v>
      </c>
      <c r="P31" s="79">
        <f>N31+O31</f>
        <v>737500</v>
      </c>
      <c r="R31" s="81"/>
      <c r="W31" s="55"/>
    </row>
    <row r="32" spans="1:24" ht="61">
      <c r="A32" s="5"/>
      <c r="B32" s="33" t="s">
        <v>12</v>
      </c>
      <c r="C32" s="19">
        <v>36</v>
      </c>
      <c r="D32" s="79">
        <v>6250</v>
      </c>
      <c r="E32" s="79">
        <f>C32*D32</f>
        <v>225000</v>
      </c>
      <c r="F32" s="79"/>
      <c r="G32" s="274"/>
      <c r="H32" s="79">
        <v>20000</v>
      </c>
      <c r="I32" s="392" t="s">
        <v>132</v>
      </c>
      <c r="J32" s="79">
        <v>20000</v>
      </c>
      <c r="K32" s="274" t="s">
        <v>134</v>
      </c>
      <c r="L32" s="79"/>
      <c r="M32" s="79"/>
      <c r="N32" s="49">
        <f t="shared" ref="N32:N38" si="6">E32+H32+J32</f>
        <v>265000</v>
      </c>
      <c r="O32" s="79">
        <f t="shared" ref="O32:O38" si="7">N32*0.25</f>
        <v>66250</v>
      </c>
      <c r="P32" s="79">
        <f t="shared" ref="P32:P38" si="8">N32+O32</f>
        <v>331250</v>
      </c>
      <c r="R32" s="81"/>
      <c r="W32" s="82"/>
    </row>
    <row r="33" spans="1:23" ht="15">
      <c r="A33" s="5"/>
      <c r="B33" s="33" t="s">
        <v>27</v>
      </c>
      <c r="C33" s="19">
        <v>12</v>
      </c>
      <c r="D33" s="79">
        <v>6250</v>
      </c>
      <c r="E33" s="79">
        <f>$D$32*C33</f>
        <v>75000</v>
      </c>
      <c r="F33" s="83"/>
      <c r="G33" s="274"/>
      <c r="H33" s="79">
        <v>20000</v>
      </c>
      <c r="I33" s="393"/>
      <c r="J33" s="79">
        <v>5000</v>
      </c>
      <c r="K33" s="395" t="s">
        <v>135</v>
      </c>
      <c r="L33" s="83"/>
      <c r="M33" s="83"/>
      <c r="N33" s="49">
        <f t="shared" si="6"/>
        <v>100000</v>
      </c>
      <c r="O33" s="79">
        <f t="shared" si="7"/>
        <v>25000</v>
      </c>
      <c r="P33" s="79">
        <f t="shared" si="8"/>
        <v>125000</v>
      </c>
      <c r="W33" s="82"/>
    </row>
    <row r="34" spans="1:23" ht="15">
      <c r="A34" s="5"/>
      <c r="B34" s="33" t="s">
        <v>28</v>
      </c>
      <c r="C34" s="19">
        <v>12</v>
      </c>
      <c r="D34" s="79">
        <v>6250</v>
      </c>
      <c r="E34" s="79">
        <f>$D$32*C34</f>
        <v>75000</v>
      </c>
      <c r="F34" s="79"/>
      <c r="G34" s="274"/>
      <c r="H34" s="79">
        <v>20000</v>
      </c>
      <c r="I34" s="393"/>
      <c r="J34" s="79">
        <v>5000</v>
      </c>
      <c r="K34" s="396"/>
      <c r="L34" s="79"/>
      <c r="M34" s="79"/>
      <c r="N34" s="49">
        <f t="shared" si="6"/>
        <v>100000</v>
      </c>
      <c r="O34" s="79">
        <f t="shared" si="7"/>
        <v>25000</v>
      </c>
      <c r="P34" s="79">
        <f t="shared" si="8"/>
        <v>125000</v>
      </c>
      <c r="W34" s="82"/>
    </row>
    <row r="35" spans="1:23" ht="15">
      <c r="A35" s="5"/>
      <c r="B35" s="33" t="s">
        <v>20</v>
      </c>
      <c r="C35" s="19">
        <v>12</v>
      </c>
      <c r="D35" s="79">
        <v>6250</v>
      </c>
      <c r="E35" s="79">
        <f t="shared" ref="E35:E36" si="9">$D$32*C35</f>
        <v>75000</v>
      </c>
      <c r="F35" s="79"/>
      <c r="G35" s="274"/>
      <c r="H35" s="79">
        <v>20000</v>
      </c>
      <c r="I35" s="393"/>
      <c r="J35" s="79">
        <v>5000</v>
      </c>
      <c r="K35" s="396"/>
      <c r="L35" s="79"/>
      <c r="M35" s="79"/>
      <c r="N35" s="49">
        <f t="shared" si="6"/>
        <v>100000</v>
      </c>
      <c r="O35" s="79">
        <f t="shared" si="7"/>
        <v>25000</v>
      </c>
      <c r="P35" s="79">
        <f t="shared" si="8"/>
        <v>125000</v>
      </c>
      <c r="W35" s="82"/>
    </row>
    <row r="36" spans="1:23" ht="15">
      <c r="A36" s="5"/>
      <c r="B36" s="33" t="s">
        <v>22</v>
      </c>
      <c r="C36" s="19">
        <v>12</v>
      </c>
      <c r="D36" s="79">
        <v>6250</v>
      </c>
      <c r="E36" s="79">
        <f t="shared" si="9"/>
        <v>75000</v>
      </c>
      <c r="F36" s="79"/>
      <c r="G36" s="274"/>
      <c r="H36" s="79">
        <v>20000</v>
      </c>
      <c r="I36" s="393"/>
      <c r="J36" s="79">
        <v>5000</v>
      </c>
      <c r="K36" s="396"/>
      <c r="L36" s="79"/>
      <c r="M36" s="79"/>
      <c r="N36" s="49">
        <f t="shared" si="6"/>
        <v>100000</v>
      </c>
      <c r="O36" s="79">
        <f t="shared" si="7"/>
        <v>25000</v>
      </c>
      <c r="P36" s="79">
        <f t="shared" si="8"/>
        <v>125000</v>
      </c>
      <c r="W36" s="82"/>
    </row>
    <row r="37" spans="1:23" ht="15">
      <c r="A37" s="5"/>
      <c r="B37" s="33" t="s">
        <v>23</v>
      </c>
      <c r="C37" s="19">
        <v>12</v>
      </c>
      <c r="D37" s="79">
        <v>3675</v>
      </c>
      <c r="E37" s="79">
        <f>D37*C37</f>
        <v>44100</v>
      </c>
      <c r="F37" s="79"/>
      <c r="G37" s="274"/>
      <c r="H37" s="79">
        <v>20000</v>
      </c>
      <c r="I37" s="393"/>
      <c r="J37" s="79">
        <v>5000</v>
      </c>
      <c r="K37" s="396"/>
      <c r="L37" s="79"/>
      <c r="M37" s="79"/>
      <c r="N37" s="49">
        <f t="shared" si="6"/>
        <v>69100</v>
      </c>
      <c r="O37" s="79">
        <f t="shared" si="7"/>
        <v>17275</v>
      </c>
      <c r="P37" s="79">
        <f t="shared" si="8"/>
        <v>86375</v>
      </c>
      <c r="W37" s="55"/>
    </row>
    <row r="38" spans="1:23" ht="15">
      <c r="A38" s="5"/>
      <c r="B38" s="33" t="s">
        <v>29</v>
      </c>
      <c r="C38" s="19">
        <v>12</v>
      </c>
      <c r="D38" s="79">
        <v>3675</v>
      </c>
      <c r="E38" s="79">
        <f>D38*C38</f>
        <v>44100</v>
      </c>
      <c r="F38" s="79"/>
      <c r="G38" s="274"/>
      <c r="H38" s="79">
        <v>20000</v>
      </c>
      <c r="I38" s="394"/>
      <c r="J38" s="79">
        <v>5000</v>
      </c>
      <c r="K38" s="397"/>
      <c r="L38" s="79"/>
      <c r="M38" s="79"/>
      <c r="N38" s="49">
        <f t="shared" si="6"/>
        <v>69100</v>
      </c>
      <c r="O38" s="79">
        <f t="shared" si="7"/>
        <v>17275</v>
      </c>
      <c r="P38" s="79">
        <f t="shared" si="8"/>
        <v>86375</v>
      </c>
      <c r="W38" s="55"/>
    </row>
    <row r="39" spans="1:23" ht="15">
      <c r="A39" s="5"/>
      <c r="B39" s="23" t="s">
        <v>13</v>
      </c>
      <c r="C39" s="73">
        <f>SUM(C31:C38)</f>
        <v>156</v>
      </c>
      <c r="D39" s="23"/>
      <c r="E39" s="24">
        <f>SUM(E31:E38)</f>
        <v>913200</v>
      </c>
      <c r="F39" s="24">
        <f>SUM(F31:F38)</f>
        <v>0</v>
      </c>
      <c r="G39" s="268"/>
      <c r="H39" s="24">
        <f>SUM(H31:H38)</f>
        <v>400000</v>
      </c>
      <c r="I39" s="317"/>
      <c r="J39" s="24">
        <f>SUM(J31:J38)</f>
        <v>80000</v>
      </c>
      <c r="K39" s="268"/>
      <c r="L39" s="24">
        <f>SUM(L31:L38)</f>
        <v>0</v>
      </c>
      <c r="M39" s="24"/>
      <c r="N39" s="84"/>
      <c r="O39" s="24">
        <f t="shared" ref="O39" si="10">0.6*SUM(E39:L39)</f>
        <v>835920</v>
      </c>
      <c r="P39" s="24">
        <f>SUM(P31:P38)</f>
        <v>1741500</v>
      </c>
      <c r="W39" s="55"/>
    </row>
    <row r="40" spans="1:23" ht="15">
      <c r="A40" s="5"/>
      <c r="C40" s="42"/>
      <c r="W40" s="55"/>
    </row>
    <row r="41" spans="1:23" ht="15" hidden="1">
      <c r="A41" s="5"/>
      <c r="B41" s="85"/>
      <c r="C41" s="85"/>
      <c r="D41" s="86" t="s">
        <v>30</v>
      </c>
      <c r="E41" s="86" t="s">
        <v>12</v>
      </c>
      <c r="F41" s="86" t="s">
        <v>31</v>
      </c>
      <c r="G41" s="310"/>
      <c r="H41" s="86" t="s">
        <v>32</v>
      </c>
      <c r="I41" s="325"/>
      <c r="J41" s="87" t="s">
        <v>33</v>
      </c>
      <c r="K41" s="306"/>
      <c r="L41" s="85"/>
      <c r="M41" s="85"/>
      <c r="N41" s="85"/>
      <c r="O41" s="85"/>
      <c r="W41" s="55"/>
    </row>
    <row r="42" spans="1:23" ht="15" hidden="1">
      <c r="A42" s="5"/>
      <c r="B42" s="88" t="s">
        <v>34</v>
      </c>
      <c r="C42" s="88"/>
      <c r="D42" s="86">
        <v>7000</v>
      </c>
      <c r="E42" s="86">
        <f>75000/12</f>
        <v>6250</v>
      </c>
      <c r="F42" s="89">
        <f>95000/24</f>
        <v>3958.3333333333335</v>
      </c>
      <c r="G42" s="311"/>
      <c r="H42" s="90">
        <f>40125/24</f>
        <v>1671.875</v>
      </c>
      <c r="I42" s="326"/>
      <c r="J42" s="87">
        <v>5160</v>
      </c>
      <c r="K42" s="306"/>
      <c r="L42" s="85"/>
      <c r="M42" s="85"/>
      <c r="N42" s="85"/>
      <c r="O42" s="91"/>
      <c r="W42" s="55"/>
    </row>
    <row r="43" spans="1:23" ht="15">
      <c r="A43" s="5">
        <v>5</v>
      </c>
      <c r="B43" s="29" t="s">
        <v>35</v>
      </c>
      <c r="C43" s="30"/>
      <c r="D43" s="30"/>
      <c r="E43" s="30"/>
      <c r="F43" s="30"/>
      <c r="G43" s="269"/>
      <c r="H43" s="30"/>
      <c r="I43" s="269"/>
      <c r="J43" s="30"/>
      <c r="K43" s="269"/>
      <c r="L43" s="30"/>
      <c r="M43" s="30"/>
      <c r="N43" s="30"/>
      <c r="O43" s="30"/>
      <c r="P43" s="31"/>
      <c r="W43" s="55"/>
    </row>
    <row r="44" spans="1:23" ht="48">
      <c r="A44" s="5"/>
      <c r="B44" s="92" t="s">
        <v>17</v>
      </c>
      <c r="C44" s="93" t="s">
        <v>2</v>
      </c>
      <c r="D44" s="94" t="s">
        <v>3</v>
      </c>
      <c r="E44" s="92" t="s">
        <v>4</v>
      </c>
      <c r="F44" s="92" t="s">
        <v>5</v>
      </c>
      <c r="G44" s="361" t="s">
        <v>104</v>
      </c>
      <c r="H44" s="43" t="s">
        <v>6</v>
      </c>
      <c r="I44" s="361" t="s">
        <v>104</v>
      </c>
      <c r="J44" s="43" t="s">
        <v>7</v>
      </c>
      <c r="K44" s="361" t="s">
        <v>104</v>
      </c>
      <c r="L44" s="43" t="s">
        <v>8</v>
      </c>
      <c r="M44" s="361" t="s">
        <v>104</v>
      </c>
      <c r="N44" s="92" t="s">
        <v>9</v>
      </c>
      <c r="O44" s="92" t="s">
        <v>36</v>
      </c>
      <c r="P44" s="92" t="s">
        <v>11</v>
      </c>
      <c r="W44" s="55"/>
    </row>
    <row r="45" spans="1:23" ht="15">
      <c r="A45" s="5"/>
      <c r="B45" s="32" t="s">
        <v>30</v>
      </c>
      <c r="C45" s="37">
        <v>48</v>
      </c>
      <c r="D45" s="95">
        <v>7000</v>
      </c>
      <c r="E45" s="79">
        <f>C45*D45</f>
        <v>336000</v>
      </c>
      <c r="F45" s="79">
        <v>0</v>
      </c>
      <c r="G45" s="312"/>
      <c r="H45" s="56">
        <v>30000</v>
      </c>
      <c r="I45" s="327"/>
      <c r="J45" s="79">
        <v>30000</v>
      </c>
      <c r="K45" s="274"/>
      <c r="L45" s="96">
        <v>30000</v>
      </c>
      <c r="M45" s="96"/>
      <c r="N45" s="79">
        <f>E45+H45+J45+L45</f>
        <v>426000</v>
      </c>
      <c r="O45" s="79">
        <f>N45*0.25</f>
        <v>106500</v>
      </c>
      <c r="P45" s="79">
        <f>SUM(N45:O45)</f>
        <v>532500</v>
      </c>
      <c r="R45" s="81"/>
      <c r="W45" s="55"/>
    </row>
    <row r="46" spans="1:23" ht="15">
      <c r="A46" s="5"/>
      <c r="B46" s="32" t="s">
        <v>12</v>
      </c>
      <c r="C46" s="37">
        <v>36</v>
      </c>
      <c r="D46" s="95">
        <v>6250</v>
      </c>
      <c r="E46" s="79">
        <f t="shared" ref="E46:E48" si="11">C46*D46</f>
        <v>225000</v>
      </c>
      <c r="F46" s="79"/>
      <c r="G46" s="274"/>
      <c r="H46" s="79">
        <v>15000</v>
      </c>
      <c r="I46" s="324"/>
      <c r="J46" s="79">
        <v>9000</v>
      </c>
      <c r="K46" s="274"/>
      <c r="L46" s="79"/>
      <c r="M46" s="79"/>
      <c r="N46" s="79">
        <f t="shared" ref="N46:N48" si="12">E46+H46+J46+L46</f>
        <v>249000</v>
      </c>
      <c r="O46" s="79">
        <f t="shared" ref="O46:O48" si="13">N46*0.25</f>
        <v>62250</v>
      </c>
      <c r="P46" s="79">
        <f t="shared" ref="P46:P48" si="14">SUM(N46:O46)</f>
        <v>311250</v>
      </c>
      <c r="R46" s="81"/>
      <c r="W46" s="82"/>
    </row>
    <row r="47" spans="1:23" ht="15">
      <c r="A47" s="5"/>
      <c r="B47" s="32" t="s">
        <v>20</v>
      </c>
      <c r="C47" s="37">
        <v>24</v>
      </c>
      <c r="D47" s="95">
        <f>F42+H42</f>
        <v>5630.2083333333339</v>
      </c>
      <c r="E47" s="79">
        <f t="shared" si="11"/>
        <v>135125</v>
      </c>
      <c r="F47" s="79"/>
      <c r="G47" s="274"/>
      <c r="H47" s="79">
        <v>10000</v>
      </c>
      <c r="I47" s="324"/>
      <c r="J47" s="79">
        <v>6000</v>
      </c>
      <c r="K47" s="274"/>
      <c r="L47" s="79"/>
      <c r="M47" s="79"/>
      <c r="N47" s="79">
        <f t="shared" si="12"/>
        <v>151125</v>
      </c>
      <c r="O47" s="79">
        <f t="shared" si="13"/>
        <v>37781.25</v>
      </c>
      <c r="P47" s="79">
        <f t="shared" si="14"/>
        <v>188906.25</v>
      </c>
      <c r="W47" s="82"/>
    </row>
    <row r="48" spans="1:23" ht="15">
      <c r="A48" s="5"/>
      <c r="B48" s="32" t="s">
        <v>33</v>
      </c>
      <c r="C48" s="36">
        <v>18</v>
      </c>
      <c r="D48" s="97">
        <v>7164</v>
      </c>
      <c r="E48" s="79">
        <f t="shared" si="11"/>
        <v>128952</v>
      </c>
      <c r="F48" s="79"/>
      <c r="G48" s="274"/>
      <c r="H48" s="79">
        <v>5430</v>
      </c>
      <c r="I48" s="324"/>
      <c r="J48" s="79">
        <v>4500</v>
      </c>
      <c r="K48" s="274"/>
      <c r="L48" s="79"/>
      <c r="M48" s="79"/>
      <c r="N48" s="79">
        <f t="shared" si="12"/>
        <v>138882</v>
      </c>
      <c r="O48" s="79">
        <f t="shared" si="13"/>
        <v>34720.5</v>
      </c>
      <c r="P48" s="79">
        <f t="shared" si="14"/>
        <v>173602.5</v>
      </c>
      <c r="Q48" s="81"/>
      <c r="R48" s="81"/>
      <c r="W48" s="82"/>
    </row>
    <row r="49" spans="1:23" ht="30.75" customHeight="1">
      <c r="A49" s="5"/>
      <c r="B49" s="32" t="s">
        <v>37</v>
      </c>
      <c r="C49" s="36" t="s">
        <v>38</v>
      </c>
      <c r="D49" s="98"/>
      <c r="E49" s="79"/>
      <c r="F49" s="79"/>
      <c r="G49" s="274"/>
      <c r="H49" s="79"/>
      <c r="I49" s="324"/>
      <c r="J49" s="79"/>
      <c r="K49" s="274"/>
      <c r="L49" s="79"/>
      <c r="M49" s="79"/>
      <c r="N49" s="79"/>
      <c r="O49" s="79"/>
      <c r="P49" s="79"/>
      <c r="W49" s="82"/>
    </row>
    <row r="50" spans="1:23" ht="15">
      <c r="A50" s="5"/>
      <c r="B50" s="99" t="s">
        <v>13</v>
      </c>
      <c r="C50" s="100">
        <f>SUM(C45:C48)</f>
        <v>126</v>
      </c>
      <c r="D50" s="100"/>
      <c r="E50" s="101">
        <f>SUM(E45:E48)</f>
        <v>825077</v>
      </c>
      <c r="F50" s="101">
        <f>SUM(F45:F47)</f>
        <v>0</v>
      </c>
      <c r="G50" s="275"/>
      <c r="H50" s="101">
        <f>SUM(H45:H48)</f>
        <v>60430</v>
      </c>
      <c r="I50" s="328"/>
      <c r="J50" s="101">
        <f t="shared" ref="J50:L50" si="15">SUM(J45:J48)</f>
        <v>49500</v>
      </c>
      <c r="K50" s="275"/>
      <c r="L50" s="101">
        <f t="shared" si="15"/>
        <v>30000</v>
      </c>
      <c r="M50" s="101"/>
      <c r="N50" s="101">
        <f>SUM(N45:N48)</f>
        <v>965007</v>
      </c>
      <c r="O50" s="101">
        <f>SUM(O45:O48)</f>
        <v>241251.75</v>
      </c>
      <c r="P50" s="101">
        <f>SUM(P45:P48)</f>
        <v>1206258.75</v>
      </c>
      <c r="R50" s="77"/>
      <c r="S50" s="77"/>
      <c r="W50" s="82"/>
    </row>
    <row r="51" spans="1:23" ht="15">
      <c r="A51" s="5"/>
      <c r="B51" s="102"/>
      <c r="C51" s="103"/>
      <c r="D51" s="103"/>
      <c r="E51" s="104"/>
      <c r="F51" s="104"/>
      <c r="G51" s="276"/>
      <c r="H51" s="104"/>
      <c r="I51" s="329"/>
      <c r="J51" s="104"/>
      <c r="K51" s="276"/>
      <c r="L51" s="104"/>
      <c r="M51" s="104"/>
      <c r="N51" s="104"/>
      <c r="O51" s="104"/>
      <c r="P51" s="104"/>
      <c r="R51" s="77"/>
      <c r="S51" s="77"/>
      <c r="W51" s="55"/>
    </row>
    <row r="52" spans="1:23" ht="15" hidden="1">
      <c r="A52" s="5"/>
      <c r="B52" s="102"/>
      <c r="C52" s="103"/>
      <c r="D52" s="103"/>
      <c r="E52" s="104"/>
      <c r="F52" s="104"/>
      <c r="G52" s="276"/>
      <c r="H52" s="104"/>
      <c r="I52" s="329"/>
      <c r="J52" s="104"/>
      <c r="K52" s="276"/>
      <c r="L52" s="104"/>
      <c r="M52" s="104"/>
      <c r="N52" s="104"/>
      <c r="O52" s="104"/>
      <c r="P52" s="104"/>
      <c r="R52" s="77"/>
      <c r="S52" s="77"/>
      <c r="W52" s="55"/>
    </row>
    <row r="53" spans="1:23" ht="15" hidden="1">
      <c r="A53" s="5"/>
      <c r="B53" s="102"/>
      <c r="C53" s="103"/>
      <c r="D53" s="103"/>
      <c r="E53" s="104"/>
      <c r="F53" s="104"/>
      <c r="G53" s="276"/>
      <c r="H53" s="104"/>
      <c r="I53" s="329"/>
      <c r="J53" s="104"/>
      <c r="K53" s="276"/>
      <c r="L53" s="104"/>
      <c r="M53" s="104"/>
      <c r="N53" s="104"/>
      <c r="O53" s="104"/>
      <c r="P53" s="104"/>
      <c r="R53" s="77"/>
      <c r="S53" s="77"/>
      <c r="W53" s="55"/>
    </row>
    <row r="54" spans="1:23" ht="15" hidden="1">
      <c r="A54" s="5"/>
      <c r="C54" s="42"/>
      <c r="W54" s="55"/>
    </row>
    <row r="55" spans="1:23" ht="15">
      <c r="A55" s="5">
        <v>6</v>
      </c>
      <c r="B55" s="29" t="s">
        <v>39</v>
      </c>
      <c r="C55" s="30"/>
      <c r="D55" s="30"/>
      <c r="E55" s="30"/>
      <c r="F55" s="30"/>
      <c r="G55" s="269"/>
      <c r="H55" s="30"/>
      <c r="I55" s="269"/>
      <c r="J55" s="30"/>
      <c r="K55" s="269"/>
      <c r="L55" s="30"/>
      <c r="M55" s="30"/>
      <c r="N55" s="30"/>
      <c r="O55" s="30"/>
      <c r="P55" s="31"/>
      <c r="W55" s="55"/>
    </row>
    <row r="56" spans="1:23" ht="48">
      <c r="A56" s="5"/>
      <c r="B56" s="92" t="s">
        <v>17</v>
      </c>
      <c r="C56" s="93" t="s">
        <v>2</v>
      </c>
      <c r="D56" s="94" t="s">
        <v>3</v>
      </c>
      <c r="E56" s="92" t="s">
        <v>4</v>
      </c>
      <c r="F56" s="92" t="s">
        <v>5</v>
      </c>
      <c r="G56" s="361" t="s">
        <v>104</v>
      </c>
      <c r="H56" s="43" t="s">
        <v>6</v>
      </c>
      <c r="I56" s="361" t="s">
        <v>104</v>
      </c>
      <c r="J56" s="43" t="s">
        <v>7</v>
      </c>
      <c r="K56" s="361" t="s">
        <v>104</v>
      </c>
      <c r="L56" s="43" t="s">
        <v>8</v>
      </c>
      <c r="M56" s="361" t="s">
        <v>104</v>
      </c>
      <c r="N56" s="92" t="s">
        <v>9</v>
      </c>
      <c r="O56" s="92" t="s">
        <v>36</v>
      </c>
      <c r="P56" s="92" t="s">
        <v>11</v>
      </c>
      <c r="R56" s="81"/>
      <c r="W56" s="55"/>
    </row>
    <row r="57" spans="1:23" ht="15" hidden="1">
      <c r="A57" s="5"/>
      <c r="B57" s="105" t="s">
        <v>40</v>
      </c>
      <c r="C57" s="106">
        <v>18</v>
      </c>
      <c r="D57" s="106">
        <v>6250</v>
      </c>
      <c r="E57" s="106">
        <f>C57*6250</f>
        <v>112500</v>
      </c>
      <c r="F57" s="106">
        <v>0</v>
      </c>
      <c r="G57" s="277"/>
      <c r="H57" s="106">
        <v>9000</v>
      </c>
      <c r="I57" s="330"/>
      <c r="J57" s="106">
        <v>3000</v>
      </c>
      <c r="K57" s="277"/>
      <c r="L57" s="106">
        <v>0</v>
      </c>
      <c r="M57" s="106"/>
      <c r="N57" s="106">
        <f>E57+H57+J57+L57</f>
        <v>124500</v>
      </c>
      <c r="O57" s="106">
        <f>N57*0.25</f>
        <v>31125</v>
      </c>
      <c r="P57" s="106">
        <f>SUM(N57:O57)</f>
        <v>155625</v>
      </c>
      <c r="W57" s="55"/>
    </row>
    <row r="58" spans="1:23" ht="15" hidden="1">
      <c r="A58" s="5"/>
      <c r="B58" s="105" t="s">
        <v>41</v>
      </c>
      <c r="C58" s="106">
        <v>18</v>
      </c>
      <c r="D58" s="106">
        <v>6250</v>
      </c>
      <c r="E58" s="106">
        <f>C58*6250</f>
        <v>112500</v>
      </c>
      <c r="F58" s="106">
        <v>0</v>
      </c>
      <c r="G58" s="277"/>
      <c r="H58" s="106">
        <v>9000</v>
      </c>
      <c r="I58" s="330"/>
      <c r="J58" s="106">
        <v>3000</v>
      </c>
      <c r="K58" s="277"/>
      <c r="L58" s="106">
        <v>0</v>
      </c>
      <c r="M58" s="106"/>
      <c r="N58" s="106">
        <f t="shared" ref="N58" si="16">E58+H58+J58+L58</f>
        <v>124500</v>
      </c>
      <c r="O58" s="106">
        <f t="shared" ref="O58" si="17">N58*0.25</f>
        <v>31125</v>
      </c>
      <c r="P58" s="106">
        <f>SUM(N58:O58)</f>
        <v>155625</v>
      </c>
      <c r="W58" s="55"/>
    </row>
    <row r="59" spans="1:23" ht="49">
      <c r="A59" s="5"/>
      <c r="B59" s="92" t="s">
        <v>42</v>
      </c>
      <c r="C59" s="107">
        <f t="shared" ref="C59" si="18">SUM(C57:C58)</f>
        <v>36</v>
      </c>
      <c r="D59" s="97">
        <v>6250</v>
      </c>
      <c r="E59" s="97">
        <f>SUM(E57:E58)</f>
        <v>225000</v>
      </c>
      <c r="F59" s="97">
        <f t="shared" ref="F59:P59" si="19">SUM(F57:F58)</f>
        <v>0</v>
      </c>
      <c r="G59" s="278"/>
      <c r="H59" s="97">
        <f t="shared" si="19"/>
        <v>18000</v>
      </c>
      <c r="I59" s="331" t="s">
        <v>120</v>
      </c>
      <c r="J59" s="97">
        <f t="shared" si="19"/>
        <v>6000</v>
      </c>
      <c r="K59" s="278" t="s">
        <v>175</v>
      </c>
      <c r="L59" s="97">
        <f t="shared" si="19"/>
        <v>0</v>
      </c>
      <c r="M59" s="97"/>
      <c r="N59" s="97">
        <f t="shared" si="19"/>
        <v>249000</v>
      </c>
      <c r="O59" s="97">
        <f t="shared" si="19"/>
        <v>62250</v>
      </c>
      <c r="P59" s="97">
        <f t="shared" si="19"/>
        <v>311250</v>
      </c>
      <c r="R59" s="81"/>
      <c r="W59" s="55"/>
    </row>
    <row r="60" spans="1:23" ht="15" hidden="1">
      <c r="A60" s="5"/>
      <c r="B60" s="108" t="s">
        <v>43</v>
      </c>
      <c r="C60" s="109">
        <v>22</v>
      </c>
      <c r="D60" s="110">
        <v>7000</v>
      </c>
      <c r="E60" s="110">
        <f>C60*D60</f>
        <v>154000</v>
      </c>
      <c r="F60" s="110">
        <v>0</v>
      </c>
      <c r="G60" s="279"/>
      <c r="H60" s="110">
        <v>6000</v>
      </c>
      <c r="I60" s="332"/>
      <c r="J60" s="110">
        <v>3000</v>
      </c>
      <c r="K60" s="279"/>
      <c r="L60" s="110">
        <v>0</v>
      </c>
      <c r="M60" s="110"/>
      <c r="N60" s="110">
        <f>E60+H60+J60+L60</f>
        <v>163000</v>
      </c>
      <c r="O60" s="110">
        <f>N60*0.25</f>
        <v>40750</v>
      </c>
      <c r="P60" s="110">
        <f>SUM(N60:O60)</f>
        <v>203750</v>
      </c>
      <c r="R60" s="81"/>
      <c r="W60" s="55"/>
    </row>
    <row r="61" spans="1:23" ht="15" hidden="1">
      <c r="A61" s="5"/>
      <c r="B61" s="108"/>
      <c r="C61" s="109"/>
      <c r="D61" s="110"/>
      <c r="E61" s="110"/>
      <c r="F61" s="110"/>
      <c r="G61" s="279"/>
      <c r="H61" s="110"/>
      <c r="I61" s="332"/>
      <c r="J61" s="110"/>
      <c r="K61" s="279"/>
      <c r="L61" s="110"/>
      <c r="M61" s="110"/>
      <c r="N61" s="110"/>
      <c r="O61" s="110"/>
      <c r="P61" s="110"/>
      <c r="Q61" s="111"/>
      <c r="R61" s="81"/>
      <c r="W61" s="55"/>
    </row>
    <row r="62" spans="1:23" ht="49">
      <c r="A62" s="5"/>
      <c r="B62" s="92" t="s">
        <v>44</v>
      </c>
      <c r="C62" s="107">
        <f t="shared" ref="C62" si="20">SUM(C60:C61)</f>
        <v>22</v>
      </c>
      <c r="D62" s="112"/>
      <c r="E62" s="97">
        <f>SUM(E60:E61)</f>
        <v>154000</v>
      </c>
      <c r="F62" s="97">
        <f t="shared" ref="F62:P62" si="21">SUM(F60:F61)</f>
        <v>0</v>
      </c>
      <c r="G62" s="278"/>
      <c r="H62" s="97">
        <f t="shared" si="21"/>
        <v>6000</v>
      </c>
      <c r="I62" s="331" t="s">
        <v>120</v>
      </c>
      <c r="J62" s="97">
        <f t="shared" si="21"/>
        <v>3000</v>
      </c>
      <c r="K62" s="278" t="s">
        <v>174</v>
      </c>
      <c r="L62" s="97">
        <f t="shared" si="21"/>
        <v>0</v>
      </c>
      <c r="M62" s="97"/>
      <c r="N62" s="97">
        <f t="shared" si="21"/>
        <v>163000</v>
      </c>
      <c r="O62" s="97">
        <f t="shared" si="21"/>
        <v>40750</v>
      </c>
      <c r="P62" s="97">
        <f t="shared" si="21"/>
        <v>203750</v>
      </c>
      <c r="Q62" s="111"/>
      <c r="R62" s="81"/>
      <c r="W62" s="55"/>
    </row>
    <row r="63" spans="1:23" ht="15" hidden="1">
      <c r="A63" s="5"/>
      <c r="B63" s="108" t="s">
        <v>45</v>
      </c>
      <c r="C63" s="109">
        <v>14</v>
      </c>
      <c r="D63" s="110">
        <v>7255</v>
      </c>
      <c r="E63" s="110">
        <f>C63*D63</f>
        <v>101570</v>
      </c>
      <c r="F63" s="110">
        <v>0</v>
      </c>
      <c r="G63" s="279"/>
      <c r="H63" s="110">
        <v>15000</v>
      </c>
      <c r="I63" s="332"/>
      <c r="J63" s="110">
        <v>4500</v>
      </c>
      <c r="K63" s="279"/>
      <c r="L63" s="110">
        <v>0</v>
      </c>
      <c r="M63" s="110"/>
      <c r="N63" s="110">
        <f>E63+H63+J63+L63</f>
        <v>121070</v>
      </c>
      <c r="O63" s="110">
        <f>N63*0.25</f>
        <v>30267.5</v>
      </c>
      <c r="P63" s="110">
        <f>SUM(N63:O63)</f>
        <v>151337.5</v>
      </c>
      <c r="Q63" s="111"/>
      <c r="R63" s="81"/>
      <c r="W63" s="55"/>
    </row>
    <row r="64" spans="1:23" ht="15" hidden="1">
      <c r="A64" s="5"/>
      <c r="B64" s="108" t="s">
        <v>46</v>
      </c>
      <c r="C64" s="109">
        <v>13</v>
      </c>
      <c r="D64" s="110">
        <v>7255</v>
      </c>
      <c r="E64" s="110">
        <f>C64*D64</f>
        <v>94315</v>
      </c>
      <c r="F64" s="110">
        <v>0</v>
      </c>
      <c r="G64" s="279"/>
      <c r="H64" s="110">
        <v>15000</v>
      </c>
      <c r="I64" s="332"/>
      <c r="J64" s="110">
        <v>4500</v>
      </c>
      <c r="K64" s="279"/>
      <c r="L64" s="110">
        <v>0</v>
      </c>
      <c r="M64" s="110"/>
      <c r="N64" s="110">
        <f t="shared" ref="N64" si="22">E64+H64+J64+L64</f>
        <v>113815</v>
      </c>
      <c r="O64" s="110">
        <f t="shared" ref="O64" si="23">N64*0.25</f>
        <v>28453.75</v>
      </c>
      <c r="P64" s="110">
        <f>SUM(N64:O64)</f>
        <v>142268.75</v>
      </c>
      <c r="Q64" s="111"/>
      <c r="W64" s="55"/>
    </row>
    <row r="65" spans="1:23" ht="49">
      <c r="A65" s="5"/>
      <c r="B65" s="92" t="s">
        <v>47</v>
      </c>
      <c r="C65" s="113">
        <f t="shared" ref="C65" si="24">SUM(C63:C64)</f>
        <v>27</v>
      </c>
      <c r="D65" s="112"/>
      <c r="E65" s="112">
        <f>SUM(E63:E64)</f>
        <v>195885</v>
      </c>
      <c r="F65" s="97">
        <f t="shared" ref="F65:O65" si="25">SUM(F63:F64)</f>
        <v>0</v>
      </c>
      <c r="G65" s="278"/>
      <c r="H65" s="97">
        <f t="shared" si="25"/>
        <v>30000</v>
      </c>
      <c r="I65" s="331" t="s">
        <v>121</v>
      </c>
      <c r="J65" s="97">
        <f t="shared" si="25"/>
        <v>9000</v>
      </c>
      <c r="K65" s="278" t="s">
        <v>176</v>
      </c>
      <c r="L65" s="97">
        <f t="shared" si="25"/>
        <v>0</v>
      </c>
      <c r="M65" s="97"/>
      <c r="N65" s="97">
        <f t="shared" si="25"/>
        <v>234885</v>
      </c>
      <c r="O65" s="97">
        <f t="shared" si="25"/>
        <v>58721.25</v>
      </c>
      <c r="P65" s="97">
        <f>SUM(P63:P64)</f>
        <v>293606.25</v>
      </c>
      <c r="W65" s="55"/>
    </row>
    <row r="66" spans="1:23" ht="15">
      <c r="A66" s="5"/>
      <c r="B66" s="92" t="s">
        <v>20</v>
      </c>
      <c r="C66" s="114" t="s">
        <v>38</v>
      </c>
      <c r="D66" s="115"/>
      <c r="E66" s="115"/>
      <c r="F66" s="115"/>
      <c r="G66" s="280"/>
      <c r="H66" s="115"/>
      <c r="I66" s="333"/>
      <c r="J66" s="115"/>
      <c r="K66" s="280"/>
      <c r="L66" s="115"/>
      <c r="M66" s="115"/>
      <c r="N66" s="115"/>
      <c r="O66" s="115"/>
      <c r="P66" s="115"/>
      <c r="W66" s="55"/>
    </row>
    <row r="67" spans="1:23" ht="15">
      <c r="A67" s="5"/>
      <c r="B67" s="92" t="s">
        <v>48</v>
      </c>
      <c r="C67" s="114" t="s">
        <v>38</v>
      </c>
      <c r="D67" s="115"/>
      <c r="E67" s="115"/>
      <c r="F67" s="115"/>
      <c r="G67" s="280"/>
      <c r="H67" s="115"/>
      <c r="I67" s="333"/>
      <c r="J67" s="115"/>
      <c r="K67" s="280"/>
      <c r="L67" s="115"/>
      <c r="M67" s="115"/>
      <c r="N67" s="115"/>
      <c r="O67" s="115"/>
      <c r="P67" s="115"/>
      <c r="R67" s="77"/>
      <c r="S67" s="77"/>
      <c r="W67" s="55"/>
    </row>
    <row r="68" spans="1:23" ht="23.25" customHeight="1">
      <c r="A68" s="5"/>
      <c r="B68" s="92" t="s">
        <v>49</v>
      </c>
      <c r="C68" s="114" t="s">
        <v>38</v>
      </c>
      <c r="D68" s="115"/>
      <c r="E68" s="115"/>
      <c r="F68" s="115"/>
      <c r="G68" s="280"/>
      <c r="H68" s="115"/>
      <c r="I68" s="333"/>
      <c r="J68" s="115"/>
      <c r="K68" s="280"/>
      <c r="L68" s="115"/>
      <c r="M68" s="115"/>
      <c r="N68" s="115"/>
      <c r="O68" s="115"/>
      <c r="P68" s="115"/>
      <c r="R68" s="77"/>
      <c r="S68" s="77"/>
      <c r="W68" s="55"/>
    </row>
    <row r="69" spans="1:23" ht="15">
      <c r="A69" s="5"/>
      <c r="B69" s="92" t="s">
        <v>50</v>
      </c>
      <c r="C69" s="114" t="s">
        <v>38</v>
      </c>
      <c r="D69" s="115"/>
      <c r="E69" s="115"/>
      <c r="F69" s="115"/>
      <c r="G69" s="280"/>
      <c r="H69" s="115"/>
      <c r="I69" s="333"/>
      <c r="J69" s="115"/>
      <c r="K69" s="280"/>
      <c r="L69" s="115"/>
      <c r="M69" s="115"/>
      <c r="N69" s="115"/>
      <c r="O69" s="115"/>
      <c r="P69" s="115"/>
      <c r="R69" s="77"/>
      <c r="S69" s="77"/>
      <c r="W69" s="55"/>
    </row>
    <row r="70" spans="1:23" ht="15">
      <c r="A70" s="5"/>
      <c r="B70" s="99" t="s">
        <v>13</v>
      </c>
      <c r="C70" s="116">
        <f>C59+C62+C65</f>
        <v>85</v>
      </c>
      <c r="D70" s="117">
        <f t="shared" ref="D70:P70" si="26">D59+D62+D65+D66</f>
        <v>6250</v>
      </c>
      <c r="E70" s="117">
        <f t="shared" si="26"/>
        <v>574885</v>
      </c>
      <c r="F70" s="117">
        <f t="shared" si="26"/>
        <v>0</v>
      </c>
      <c r="G70" s="281"/>
      <c r="H70" s="117">
        <f t="shared" si="26"/>
        <v>54000</v>
      </c>
      <c r="I70" s="334"/>
      <c r="J70" s="117">
        <f t="shared" si="26"/>
        <v>18000</v>
      </c>
      <c r="K70" s="281"/>
      <c r="L70" s="117">
        <f t="shared" si="26"/>
        <v>0</v>
      </c>
      <c r="M70" s="117"/>
      <c r="N70" s="117">
        <f t="shared" si="26"/>
        <v>646885</v>
      </c>
      <c r="O70" s="117">
        <f t="shared" si="26"/>
        <v>161721.25</v>
      </c>
      <c r="P70" s="117">
        <f t="shared" si="26"/>
        <v>808606.25</v>
      </c>
      <c r="W70" s="55"/>
    </row>
    <row r="71" spans="1:23" ht="15">
      <c r="A71" s="5"/>
      <c r="C71" s="42"/>
      <c r="D71" s="26"/>
      <c r="E71" s="26"/>
      <c r="F71" s="26"/>
      <c r="G71" s="282"/>
      <c r="H71" s="26"/>
      <c r="I71" s="335"/>
      <c r="J71" s="26"/>
      <c r="K71" s="282"/>
      <c r="L71" s="26"/>
      <c r="M71" s="26"/>
      <c r="N71" s="118"/>
      <c r="O71" s="26"/>
      <c r="P71" s="26"/>
      <c r="W71" s="55"/>
    </row>
    <row r="72" spans="1:23" ht="15" hidden="1">
      <c r="A72" s="5" t="s">
        <v>51</v>
      </c>
      <c r="C72" s="73">
        <f>C70+C50</f>
        <v>211</v>
      </c>
      <c r="D72" s="53"/>
      <c r="E72" s="26"/>
      <c r="F72" s="26"/>
      <c r="G72" s="282"/>
      <c r="H72" s="26"/>
      <c r="I72" s="335"/>
      <c r="J72" s="26"/>
      <c r="K72" s="282"/>
      <c r="L72" s="26"/>
      <c r="M72" s="26"/>
      <c r="N72" s="118"/>
      <c r="O72" s="26"/>
      <c r="P72" s="119">
        <f>P50+P70</f>
        <v>2014865</v>
      </c>
      <c r="W72" s="55"/>
    </row>
    <row r="73" spans="1:23" ht="15">
      <c r="A73" s="5"/>
      <c r="C73" s="120"/>
      <c r="D73" s="121"/>
      <c r="E73" s="26"/>
      <c r="F73" s="26"/>
      <c r="G73" s="282"/>
      <c r="H73" s="26"/>
      <c r="I73" s="335"/>
      <c r="J73" s="26"/>
      <c r="K73" s="282"/>
      <c r="L73" s="26"/>
      <c r="M73" s="26"/>
      <c r="N73" s="118"/>
      <c r="O73" s="26"/>
      <c r="P73" s="104"/>
      <c r="W73" s="55"/>
    </row>
    <row r="74" spans="1:23" ht="15">
      <c r="A74" s="5"/>
      <c r="C74" s="120"/>
      <c r="D74" s="121"/>
      <c r="E74" s="26"/>
      <c r="F74" s="26"/>
      <c r="G74" s="282"/>
      <c r="H74" s="26"/>
      <c r="I74" s="335"/>
      <c r="J74" s="26"/>
      <c r="K74" s="282"/>
      <c r="L74" s="26"/>
      <c r="M74" s="26"/>
      <c r="N74" s="118"/>
      <c r="O74" s="26"/>
      <c r="P74" s="104"/>
      <c r="W74" s="55"/>
    </row>
    <row r="75" spans="1:23" ht="15">
      <c r="A75" s="5"/>
      <c r="C75" s="42"/>
      <c r="D75" s="122"/>
      <c r="E75" s="26"/>
      <c r="F75" s="26"/>
      <c r="G75" s="282"/>
      <c r="H75" s="26"/>
      <c r="I75" s="335"/>
      <c r="J75" s="26"/>
      <c r="K75" s="282"/>
      <c r="L75" s="26"/>
      <c r="M75" s="26"/>
      <c r="N75" s="118"/>
      <c r="O75" s="26"/>
      <c r="P75" s="123"/>
      <c r="Q75" s="121"/>
      <c r="W75" s="55"/>
    </row>
    <row r="76" spans="1:23" ht="15">
      <c r="A76" s="5">
        <v>7</v>
      </c>
      <c r="B76" s="29" t="s">
        <v>52</v>
      </c>
      <c r="C76" s="30"/>
      <c r="D76" s="30"/>
      <c r="E76" s="30"/>
      <c r="F76" s="30"/>
      <c r="G76" s="269"/>
      <c r="H76" s="30"/>
      <c r="I76" s="269"/>
      <c r="J76" s="30"/>
      <c r="K76" s="269"/>
      <c r="L76" s="30"/>
      <c r="M76" s="30"/>
      <c r="N76" s="30"/>
      <c r="O76" s="30"/>
      <c r="P76" s="31"/>
      <c r="W76" s="55"/>
    </row>
    <row r="77" spans="1:23" ht="49" thickBot="1">
      <c r="A77" s="5"/>
      <c r="B77" s="124" t="s">
        <v>17</v>
      </c>
      <c r="C77" s="125" t="s">
        <v>53</v>
      </c>
      <c r="D77" s="125" t="s">
        <v>54</v>
      </c>
      <c r="E77" s="124" t="s">
        <v>4</v>
      </c>
      <c r="F77" s="124" t="s">
        <v>5</v>
      </c>
      <c r="G77" s="390" t="s">
        <v>104</v>
      </c>
      <c r="H77" s="391" t="s">
        <v>6</v>
      </c>
      <c r="I77" s="390" t="s">
        <v>104</v>
      </c>
      <c r="J77" s="391" t="s">
        <v>7</v>
      </c>
      <c r="K77" s="390" t="s">
        <v>104</v>
      </c>
      <c r="L77" s="391" t="s">
        <v>8</v>
      </c>
      <c r="M77" s="390" t="s">
        <v>104</v>
      </c>
      <c r="N77" s="124" t="s">
        <v>9</v>
      </c>
      <c r="O77" s="124" t="s">
        <v>36</v>
      </c>
      <c r="P77" s="124" t="s">
        <v>11</v>
      </c>
      <c r="R77" s="81"/>
      <c r="W77" s="55"/>
    </row>
    <row r="78" spans="1:23" ht="70">
      <c r="A78" s="5"/>
      <c r="B78" s="126" t="s">
        <v>12</v>
      </c>
      <c r="C78" s="127">
        <v>24</v>
      </c>
      <c r="D78" s="127">
        <v>6250</v>
      </c>
      <c r="E78" s="127">
        <f>C78*D78</f>
        <v>150000</v>
      </c>
      <c r="H78" s="127">
        <v>20000</v>
      </c>
      <c r="I78" s="336" t="s">
        <v>136</v>
      </c>
      <c r="J78" s="127">
        <v>7000</v>
      </c>
      <c r="K78" s="283" t="s">
        <v>173</v>
      </c>
      <c r="L78" s="127">
        <v>0</v>
      </c>
      <c r="M78" s="127"/>
      <c r="N78" s="127">
        <f>E78+H78+J78</f>
        <v>177000</v>
      </c>
      <c r="O78" s="127">
        <f>N78*0.25</f>
        <v>44250</v>
      </c>
      <c r="P78" s="127">
        <f>N78+O78</f>
        <v>221250</v>
      </c>
      <c r="W78" s="55"/>
    </row>
    <row r="79" spans="1:23" ht="70">
      <c r="A79" s="5"/>
      <c r="B79" s="128" t="s">
        <v>55</v>
      </c>
      <c r="C79" s="129">
        <v>24</v>
      </c>
      <c r="D79" s="129">
        <f>F79/C79*0.75</f>
        <v>5312.5</v>
      </c>
      <c r="E79" s="129"/>
      <c r="F79" s="130">
        <v>170000</v>
      </c>
      <c r="G79" s="284" t="s">
        <v>137</v>
      </c>
      <c r="H79" s="129"/>
      <c r="I79" s="337"/>
      <c r="J79" s="129"/>
      <c r="K79" s="284"/>
      <c r="L79" s="129"/>
      <c r="M79" s="129"/>
      <c r="N79" s="129"/>
      <c r="O79" s="129"/>
      <c r="P79" s="129">
        <f>F79</f>
        <v>170000</v>
      </c>
      <c r="W79" s="55"/>
    </row>
    <row r="80" spans="1:23" ht="28">
      <c r="A80" s="5"/>
      <c r="B80" s="131" t="s">
        <v>30</v>
      </c>
      <c r="C80" s="132">
        <v>24</v>
      </c>
      <c r="D80" s="132">
        <v>7000</v>
      </c>
      <c r="E80" s="132">
        <f t="shared" ref="E80:E88" si="27">C80*D80</f>
        <v>168000</v>
      </c>
      <c r="F80" s="132">
        <v>0</v>
      </c>
      <c r="G80" s="285"/>
      <c r="H80" s="132">
        <v>10000</v>
      </c>
      <c r="I80" s="338" t="s">
        <v>138</v>
      </c>
      <c r="J80" s="132">
        <v>5000</v>
      </c>
      <c r="K80" s="285" t="s">
        <v>147</v>
      </c>
      <c r="L80" s="132">
        <v>0</v>
      </c>
      <c r="M80" s="132"/>
      <c r="N80" s="132">
        <f t="shared" ref="N80:N88" si="28">E80+H80+J80</f>
        <v>183000</v>
      </c>
      <c r="O80" s="132">
        <f t="shared" ref="O80:O88" si="29">N80*0.25</f>
        <v>45750</v>
      </c>
      <c r="P80" s="132">
        <f>N80+O80</f>
        <v>228750</v>
      </c>
      <c r="W80" s="82"/>
    </row>
    <row r="81" spans="1:23" ht="28">
      <c r="A81" s="5"/>
      <c r="B81" s="131" t="s">
        <v>27</v>
      </c>
      <c r="C81" s="132">
        <v>24</v>
      </c>
      <c r="D81" s="132">
        <v>5160</v>
      </c>
      <c r="E81" s="132">
        <f t="shared" si="27"/>
        <v>123840</v>
      </c>
      <c r="F81" s="132">
        <v>0</v>
      </c>
      <c r="G81" s="285"/>
      <c r="H81" s="132">
        <v>15000</v>
      </c>
      <c r="I81" s="338" t="s">
        <v>139</v>
      </c>
      <c r="J81" s="132">
        <v>5000</v>
      </c>
      <c r="K81" s="285" t="s">
        <v>147</v>
      </c>
      <c r="L81" s="132">
        <v>0</v>
      </c>
      <c r="M81" s="132"/>
      <c r="N81" s="132">
        <f t="shared" si="28"/>
        <v>143840</v>
      </c>
      <c r="O81" s="132">
        <f t="shared" si="29"/>
        <v>35960</v>
      </c>
      <c r="P81" s="132">
        <f t="shared" ref="P81:P88" si="30">N81+O81</f>
        <v>179800</v>
      </c>
      <c r="W81" s="82"/>
    </row>
    <row r="82" spans="1:23" ht="42">
      <c r="A82" s="5"/>
      <c r="B82" s="131" t="s">
        <v>26</v>
      </c>
      <c r="C82" s="133">
        <v>6</v>
      </c>
      <c r="D82" s="133">
        <v>5160</v>
      </c>
      <c r="E82" s="132">
        <f t="shared" si="27"/>
        <v>30960</v>
      </c>
      <c r="F82" s="133">
        <v>0</v>
      </c>
      <c r="G82" s="286"/>
      <c r="H82" s="133">
        <v>10000</v>
      </c>
      <c r="I82" s="339" t="s">
        <v>140</v>
      </c>
      <c r="J82" s="133">
        <v>4000</v>
      </c>
      <c r="K82" s="286" t="s">
        <v>148</v>
      </c>
      <c r="L82" s="133">
        <v>0</v>
      </c>
      <c r="M82" s="133"/>
      <c r="N82" s="132">
        <f t="shared" si="28"/>
        <v>44960</v>
      </c>
      <c r="O82" s="132">
        <f t="shared" si="29"/>
        <v>11240</v>
      </c>
      <c r="P82" s="132">
        <f t="shared" si="30"/>
        <v>56200</v>
      </c>
      <c r="W82" s="55"/>
    </row>
    <row r="83" spans="1:23" ht="42">
      <c r="A83" s="5"/>
      <c r="B83" s="131" t="s">
        <v>56</v>
      </c>
      <c r="C83" s="133">
        <v>16</v>
      </c>
      <c r="D83" s="133">
        <v>4996</v>
      </c>
      <c r="E83" s="132">
        <f t="shared" si="27"/>
        <v>79936</v>
      </c>
      <c r="F83" s="132">
        <v>0</v>
      </c>
      <c r="G83" s="285"/>
      <c r="H83" s="132">
        <v>10000</v>
      </c>
      <c r="I83" s="338" t="s">
        <v>141</v>
      </c>
      <c r="J83" s="132">
        <v>5904</v>
      </c>
      <c r="K83" s="285" t="s">
        <v>149</v>
      </c>
      <c r="L83" s="132">
        <v>0</v>
      </c>
      <c r="M83" s="132"/>
      <c r="N83" s="132">
        <f t="shared" si="28"/>
        <v>95840</v>
      </c>
      <c r="O83" s="132">
        <f t="shared" si="29"/>
        <v>23960</v>
      </c>
      <c r="P83" s="132">
        <f t="shared" si="30"/>
        <v>119800</v>
      </c>
      <c r="R83" s="81"/>
      <c r="W83" s="55"/>
    </row>
    <row r="84" spans="1:23" ht="56">
      <c r="A84" s="5"/>
      <c r="B84" s="131" t="s">
        <v>22</v>
      </c>
      <c r="C84" s="132">
        <v>24</v>
      </c>
      <c r="D84" s="132">
        <v>5972.22</v>
      </c>
      <c r="E84" s="132">
        <f t="shared" si="27"/>
        <v>143333.28</v>
      </c>
      <c r="F84" s="132">
        <v>0</v>
      </c>
      <c r="G84" s="285"/>
      <c r="H84" s="132">
        <v>15000</v>
      </c>
      <c r="I84" s="338" t="s">
        <v>142</v>
      </c>
      <c r="J84" s="132">
        <v>5000</v>
      </c>
      <c r="K84" s="285" t="s">
        <v>147</v>
      </c>
      <c r="L84" s="132">
        <v>0</v>
      </c>
      <c r="M84" s="132"/>
      <c r="N84" s="132">
        <f t="shared" si="28"/>
        <v>163333.28</v>
      </c>
      <c r="O84" s="132">
        <f t="shared" si="29"/>
        <v>40833.32</v>
      </c>
      <c r="P84" s="132">
        <f t="shared" si="30"/>
        <v>204166.6</v>
      </c>
      <c r="W84" s="55"/>
    </row>
    <row r="85" spans="1:23" ht="28">
      <c r="A85" s="5"/>
      <c r="B85" s="131" t="s">
        <v>15</v>
      </c>
      <c r="C85" s="133">
        <v>5</v>
      </c>
      <c r="D85" s="133">
        <v>6710</v>
      </c>
      <c r="E85" s="132">
        <f t="shared" si="27"/>
        <v>33550</v>
      </c>
      <c r="F85" s="132">
        <v>0</v>
      </c>
      <c r="G85" s="285"/>
      <c r="H85" s="132">
        <v>10000</v>
      </c>
      <c r="I85" s="338" t="s">
        <v>143</v>
      </c>
      <c r="J85" s="132">
        <v>5000</v>
      </c>
      <c r="K85" s="285" t="s">
        <v>147</v>
      </c>
      <c r="L85" s="132">
        <v>0</v>
      </c>
      <c r="M85" s="132"/>
      <c r="N85" s="132">
        <f t="shared" si="28"/>
        <v>48550</v>
      </c>
      <c r="O85" s="132">
        <f t="shared" si="29"/>
        <v>12137.5</v>
      </c>
      <c r="P85" s="132">
        <f>N85+O85</f>
        <v>60687.5</v>
      </c>
      <c r="Q85" s="134"/>
      <c r="W85" s="55"/>
    </row>
    <row r="86" spans="1:23" ht="42">
      <c r="A86" s="5"/>
      <c r="B86" s="131" t="s">
        <v>29</v>
      </c>
      <c r="C86" s="133">
        <v>12</v>
      </c>
      <c r="D86" s="133">
        <v>2160</v>
      </c>
      <c r="E86" s="132">
        <f t="shared" si="27"/>
        <v>25920</v>
      </c>
      <c r="F86" s="133"/>
      <c r="G86" s="286"/>
      <c r="H86" s="133">
        <v>5000</v>
      </c>
      <c r="I86" s="339" t="s">
        <v>144</v>
      </c>
      <c r="J86" s="133">
        <v>4000</v>
      </c>
      <c r="K86" s="286"/>
      <c r="L86" s="133">
        <v>0</v>
      </c>
      <c r="M86" s="133"/>
      <c r="N86" s="132">
        <f t="shared" si="28"/>
        <v>34920</v>
      </c>
      <c r="O86" s="132">
        <f t="shared" si="29"/>
        <v>8730</v>
      </c>
      <c r="P86" s="132">
        <f t="shared" si="30"/>
        <v>43650</v>
      </c>
      <c r="W86" s="55"/>
    </row>
    <row r="87" spans="1:23" ht="56">
      <c r="A87" s="5"/>
      <c r="B87" s="135" t="s">
        <v>21</v>
      </c>
      <c r="C87" s="136">
        <v>35</v>
      </c>
      <c r="D87" s="137">
        <v>9200</v>
      </c>
      <c r="E87" s="132">
        <f>C87*D87</f>
        <v>322000</v>
      </c>
      <c r="F87" s="138">
        <v>0</v>
      </c>
      <c r="G87" s="287"/>
      <c r="H87" s="138">
        <v>20000</v>
      </c>
      <c r="I87" s="340" t="s">
        <v>145</v>
      </c>
      <c r="J87" s="138">
        <v>5000</v>
      </c>
      <c r="K87" s="287" t="s">
        <v>147</v>
      </c>
      <c r="L87" s="138">
        <v>0</v>
      </c>
      <c r="M87" s="138"/>
      <c r="N87" s="132">
        <f t="shared" si="28"/>
        <v>347000</v>
      </c>
      <c r="O87" s="132">
        <f t="shared" si="29"/>
        <v>86750</v>
      </c>
      <c r="P87" s="132">
        <f t="shared" si="30"/>
        <v>433750</v>
      </c>
      <c r="Q87" s="134"/>
      <c r="W87" s="82"/>
    </row>
    <row r="88" spans="1:23" ht="43" thickBot="1">
      <c r="A88" s="5"/>
      <c r="B88" s="131" t="s">
        <v>20</v>
      </c>
      <c r="C88" s="132">
        <v>36</v>
      </c>
      <c r="D88" s="132">
        <v>5100</v>
      </c>
      <c r="E88" s="127">
        <f t="shared" si="27"/>
        <v>183600</v>
      </c>
      <c r="F88" s="132">
        <v>0</v>
      </c>
      <c r="G88" s="285"/>
      <c r="H88" s="132">
        <v>20000</v>
      </c>
      <c r="I88" s="338" t="s">
        <v>146</v>
      </c>
      <c r="J88" s="132">
        <v>7000</v>
      </c>
      <c r="K88" s="285" t="s">
        <v>150</v>
      </c>
      <c r="L88" s="132">
        <v>0</v>
      </c>
      <c r="M88" s="127"/>
      <c r="N88" s="127">
        <f t="shared" si="28"/>
        <v>210600</v>
      </c>
      <c r="O88" s="127">
        <f t="shared" si="29"/>
        <v>52650</v>
      </c>
      <c r="P88" s="132">
        <f t="shared" si="30"/>
        <v>263250</v>
      </c>
      <c r="W88" s="55"/>
    </row>
    <row r="89" spans="1:23" ht="15">
      <c r="A89" s="5"/>
      <c r="B89" s="139" t="s">
        <v>13</v>
      </c>
      <c r="C89" s="140">
        <f>SUM(C78:C88)</f>
        <v>230</v>
      </c>
      <c r="D89" s="141"/>
      <c r="E89" s="140">
        <f>SUM(E78:E88)</f>
        <v>1261139.28</v>
      </c>
      <c r="F89" s="140">
        <v>0</v>
      </c>
      <c r="G89" s="288"/>
      <c r="H89" s="140">
        <f>SUM(H78:H88)</f>
        <v>135000</v>
      </c>
      <c r="I89" s="341"/>
      <c r="J89" s="140">
        <f t="shared" ref="J89:O89" si="31">SUM(J78:J88)</f>
        <v>52904</v>
      </c>
      <c r="K89" s="288"/>
      <c r="L89" s="140">
        <f t="shared" si="31"/>
        <v>0</v>
      </c>
      <c r="M89" s="140"/>
      <c r="N89" s="140">
        <f t="shared" si="31"/>
        <v>1449043.28</v>
      </c>
      <c r="O89" s="140">
        <f t="shared" si="31"/>
        <v>362260.82</v>
      </c>
      <c r="P89" s="140">
        <f>SUM(P78:P88)</f>
        <v>1981304.1</v>
      </c>
      <c r="W89" s="55"/>
    </row>
    <row r="90" spans="1:23" ht="15">
      <c r="A90" s="5"/>
      <c r="B90" s="142"/>
      <c r="C90" s="143"/>
      <c r="D90" s="103"/>
      <c r="E90" s="143"/>
      <c r="F90" s="143"/>
      <c r="G90" s="289"/>
      <c r="H90" s="143"/>
      <c r="I90" s="342"/>
      <c r="J90" s="143"/>
      <c r="K90" s="289"/>
      <c r="L90" s="143"/>
      <c r="M90" s="143"/>
      <c r="N90" s="143"/>
      <c r="O90" s="143"/>
      <c r="P90" s="143"/>
      <c r="W90" s="55"/>
    </row>
    <row r="91" spans="1:23" ht="15">
      <c r="A91" s="5">
        <v>8</v>
      </c>
      <c r="B91" s="29" t="s">
        <v>57</v>
      </c>
      <c r="C91" s="30"/>
      <c r="D91" s="30"/>
      <c r="E91" s="30"/>
      <c r="F91" s="30"/>
      <c r="G91" s="269"/>
      <c r="H91" s="30"/>
      <c r="I91" s="269"/>
      <c r="J91" s="30"/>
      <c r="K91" s="269"/>
      <c r="L91" s="30"/>
      <c r="M91" s="30"/>
      <c r="N91" s="30"/>
      <c r="O91" s="30"/>
      <c r="P91" s="31"/>
      <c r="T91" s="144"/>
      <c r="U91" s="144"/>
      <c r="W91" s="55"/>
    </row>
    <row r="92" spans="1:23" ht="48">
      <c r="A92" s="5"/>
      <c r="B92" s="32" t="s">
        <v>1</v>
      </c>
      <c r="C92" s="94" t="s">
        <v>2</v>
      </c>
      <c r="D92" s="94"/>
      <c r="E92" s="32" t="s">
        <v>4</v>
      </c>
      <c r="F92" s="32" t="s">
        <v>5</v>
      </c>
      <c r="G92" s="361" t="s">
        <v>104</v>
      </c>
      <c r="H92" s="43" t="s">
        <v>6</v>
      </c>
      <c r="I92" s="361" t="s">
        <v>104</v>
      </c>
      <c r="J92" s="43" t="s">
        <v>7</v>
      </c>
      <c r="K92" s="361" t="s">
        <v>104</v>
      </c>
      <c r="L92" s="43" t="s">
        <v>8</v>
      </c>
      <c r="M92" s="361" t="s">
        <v>104</v>
      </c>
      <c r="N92" s="32" t="s">
        <v>9</v>
      </c>
      <c r="O92" s="32" t="s">
        <v>58</v>
      </c>
      <c r="P92" s="32" t="s">
        <v>11</v>
      </c>
      <c r="T92" s="145"/>
      <c r="U92" s="146"/>
      <c r="W92" s="55"/>
    </row>
    <row r="93" spans="1:23" ht="49">
      <c r="A93" s="5"/>
      <c r="B93" s="147" t="s">
        <v>19</v>
      </c>
      <c r="C93" s="148">
        <v>21</v>
      </c>
      <c r="D93" s="149">
        <v>6250</v>
      </c>
      <c r="E93" s="79">
        <f>C93*D93</f>
        <v>131250</v>
      </c>
      <c r="F93" s="79">
        <v>0</v>
      </c>
      <c r="G93" s="274"/>
      <c r="H93" s="150">
        <v>32000</v>
      </c>
      <c r="I93" s="398" t="s">
        <v>184</v>
      </c>
      <c r="J93" s="79">
        <v>0</v>
      </c>
      <c r="K93" s="274"/>
      <c r="L93" s="79">
        <v>0</v>
      </c>
      <c r="M93" s="79"/>
      <c r="N93" s="79">
        <f>E93+H93+J93+L93</f>
        <v>163250</v>
      </c>
      <c r="O93" s="79">
        <f>N93*0.25</f>
        <v>40812.5</v>
      </c>
      <c r="P93" s="79">
        <f>N93+O93</f>
        <v>204062.5</v>
      </c>
      <c r="R93" s="81"/>
      <c r="T93" s="151"/>
      <c r="U93" s="152"/>
      <c r="W93" s="55"/>
    </row>
    <row r="94" spans="1:23" ht="15">
      <c r="A94" s="5"/>
      <c r="B94" s="147" t="s">
        <v>30</v>
      </c>
      <c r="C94" s="153">
        <v>9</v>
      </c>
      <c r="D94" s="154">
        <v>7000</v>
      </c>
      <c r="E94" s="79">
        <f t="shared" ref="E94:E100" si="32">C94*D94</f>
        <v>63000</v>
      </c>
      <c r="F94" s="79"/>
      <c r="G94" s="274"/>
      <c r="H94" s="155">
        <v>4000</v>
      </c>
      <c r="I94" s="400" t="s">
        <v>183</v>
      </c>
      <c r="J94" s="79"/>
      <c r="K94" s="274"/>
      <c r="L94" s="79"/>
      <c r="M94" s="79"/>
      <c r="N94" s="79">
        <f t="shared" ref="N94:N99" si="33">E94+H94+J94+L94</f>
        <v>67000</v>
      </c>
      <c r="O94" s="79">
        <f t="shared" ref="O94:O101" si="34">N94*0.25</f>
        <v>16750</v>
      </c>
      <c r="P94" s="79">
        <f t="shared" ref="P94:P99" si="35">SUM(N94:O94)</f>
        <v>83750</v>
      </c>
      <c r="Q94" s="156"/>
      <c r="T94" s="151"/>
      <c r="U94" s="152"/>
      <c r="W94" s="82"/>
    </row>
    <row r="95" spans="1:23" ht="25">
      <c r="A95" s="5"/>
      <c r="B95" s="147" t="s">
        <v>21</v>
      </c>
      <c r="C95" s="153">
        <v>15</v>
      </c>
      <c r="D95" s="157">
        <v>10249</v>
      </c>
      <c r="E95" s="79">
        <f t="shared" si="32"/>
        <v>153735</v>
      </c>
      <c r="F95" s="79"/>
      <c r="G95" s="274"/>
      <c r="H95" s="155">
        <v>4000</v>
      </c>
      <c r="I95" s="399" t="s">
        <v>177</v>
      </c>
      <c r="J95" s="79"/>
      <c r="K95" s="274"/>
      <c r="L95" s="79"/>
      <c r="M95" s="79"/>
      <c r="N95" s="79">
        <f t="shared" si="33"/>
        <v>157735</v>
      </c>
      <c r="O95" s="79">
        <f t="shared" si="34"/>
        <v>39433.75</v>
      </c>
      <c r="P95" s="79">
        <f t="shared" si="35"/>
        <v>197168.75</v>
      </c>
      <c r="Q95" s="4"/>
      <c r="T95" s="151"/>
      <c r="U95" s="152"/>
      <c r="W95" s="82"/>
    </row>
    <row r="96" spans="1:23" ht="25">
      <c r="A96" s="5"/>
      <c r="B96" s="147" t="s">
        <v>20</v>
      </c>
      <c r="C96" s="153">
        <v>3</v>
      </c>
      <c r="D96" s="157">
        <v>7479</v>
      </c>
      <c r="E96" s="79">
        <f t="shared" si="32"/>
        <v>22437</v>
      </c>
      <c r="F96" s="79"/>
      <c r="G96" s="274"/>
      <c r="H96" s="158">
        <v>4000</v>
      </c>
      <c r="I96" s="399" t="s">
        <v>178</v>
      </c>
      <c r="J96" s="79"/>
      <c r="K96" s="274"/>
      <c r="L96" s="79"/>
      <c r="M96" s="79"/>
      <c r="N96" s="79">
        <f t="shared" si="33"/>
        <v>26437</v>
      </c>
      <c r="O96" s="79">
        <f t="shared" si="34"/>
        <v>6609.25</v>
      </c>
      <c r="P96" s="79">
        <f t="shared" si="35"/>
        <v>33046.25</v>
      </c>
      <c r="Q96" s="4"/>
      <c r="T96" s="151"/>
      <c r="U96" s="152"/>
      <c r="W96" s="55"/>
    </row>
    <row r="97" spans="1:27" ht="25">
      <c r="A97" s="5"/>
      <c r="B97" s="147" t="s">
        <v>28</v>
      </c>
      <c r="C97" s="153">
        <v>12</v>
      </c>
      <c r="D97" s="157">
        <v>6250</v>
      </c>
      <c r="E97" s="79">
        <f t="shared" si="32"/>
        <v>75000</v>
      </c>
      <c r="F97" s="79"/>
      <c r="G97" s="274"/>
      <c r="H97" s="158">
        <v>4000</v>
      </c>
      <c r="I97" s="399" t="s">
        <v>179</v>
      </c>
      <c r="J97" s="79"/>
      <c r="K97" s="274"/>
      <c r="L97" s="79"/>
      <c r="M97" s="79"/>
      <c r="N97" s="79">
        <f t="shared" si="33"/>
        <v>79000</v>
      </c>
      <c r="O97" s="79">
        <f t="shared" si="34"/>
        <v>19750</v>
      </c>
      <c r="P97" s="79">
        <f t="shared" si="35"/>
        <v>98750</v>
      </c>
      <c r="Q97" s="4"/>
      <c r="T97" s="151"/>
      <c r="U97" s="152"/>
      <c r="W97" s="82"/>
    </row>
    <row r="98" spans="1:27" ht="15">
      <c r="A98" s="5"/>
      <c r="B98" s="147" t="s">
        <v>29</v>
      </c>
      <c r="C98" s="153">
        <v>6</v>
      </c>
      <c r="D98" s="157">
        <v>3000</v>
      </c>
      <c r="E98" s="79">
        <f t="shared" si="32"/>
        <v>18000</v>
      </c>
      <c r="F98" s="79"/>
      <c r="G98" s="274"/>
      <c r="H98" s="158">
        <v>4000</v>
      </c>
      <c r="I98" s="399" t="s">
        <v>181</v>
      </c>
      <c r="J98" s="79"/>
      <c r="K98" s="274"/>
      <c r="L98" s="79"/>
      <c r="M98" s="79"/>
      <c r="N98" s="79">
        <f t="shared" si="33"/>
        <v>22000</v>
      </c>
      <c r="O98" s="79">
        <f t="shared" si="34"/>
        <v>5500</v>
      </c>
      <c r="P98" s="79">
        <f t="shared" si="35"/>
        <v>27500</v>
      </c>
      <c r="Q98" s="4"/>
      <c r="T98" s="151"/>
      <c r="U98" s="152"/>
      <c r="W98" s="55"/>
    </row>
    <row r="99" spans="1:27" ht="25">
      <c r="A99" s="5"/>
      <c r="B99" s="147" t="s">
        <v>15</v>
      </c>
      <c r="C99" s="153">
        <v>3</v>
      </c>
      <c r="D99" s="154">
        <v>6710</v>
      </c>
      <c r="E99" s="79">
        <f t="shared" si="32"/>
        <v>20130</v>
      </c>
      <c r="F99" s="79"/>
      <c r="G99" s="274"/>
      <c r="H99" s="158">
        <v>4000</v>
      </c>
      <c r="I99" s="399" t="s">
        <v>180</v>
      </c>
      <c r="J99" s="79"/>
      <c r="K99" s="274"/>
      <c r="L99" s="79"/>
      <c r="M99" s="79"/>
      <c r="N99" s="79">
        <f t="shared" si="33"/>
        <v>24130</v>
      </c>
      <c r="O99" s="79">
        <f t="shared" si="34"/>
        <v>6032.5</v>
      </c>
      <c r="P99" s="79">
        <f t="shared" si="35"/>
        <v>30162.5</v>
      </c>
      <c r="Q99" s="156"/>
      <c r="T99" s="151"/>
      <c r="U99" s="152"/>
      <c r="W99" s="55"/>
    </row>
    <row r="100" spans="1:27" ht="15">
      <c r="A100" s="5"/>
      <c r="B100" s="147" t="s">
        <v>59</v>
      </c>
      <c r="C100" s="153">
        <v>12</v>
      </c>
      <c r="D100" s="157">
        <v>6350</v>
      </c>
      <c r="E100" s="79">
        <f t="shared" si="32"/>
        <v>76200</v>
      </c>
      <c r="F100" s="79"/>
      <c r="G100" s="274"/>
      <c r="H100" s="158">
        <v>4000</v>
      </c>
      <c r="I100" s="399" t="s">
        <v>181</v>
      </c>
      <c r="J100" s="79"/>
      <c r="K100" s="274"/>
      <c r="L100" s="79"/>
      <c r="M100" s="79"/>
      <c r="N100" s="79">
        <f>E100+H100+J100+L100</f>
        <v>80200</v>
      </c>
      <c r="O100" s="79">
        <f t="shared" si="34"/>
        <v>20050</v>
      </c>
      <c r="P100" s="79">
        <f>SUM(N100:O100)</f>
        <v>100250</v>
      </c>
      <c r="T100" s="151"/>
      <c r="U100" s="152"/>
      <c r="W100" s="82"/>
    </row>
    <row r="101" spans="1:27" ht="25">
      <c r="A101" s="5"/>
      <c r="B101" s="147" t="s">
        <v>23</v>
      </c>
      <c r="C101" s="153">
        <v>6</v>
      </c>
      <c r="D101" s="157">
        <v>3675</v>
      </c>
      <c r="E101" s="79">
        <f>C101*D101</f>
        <v>22050</v>
      </c>
      <c r="F101" s="79"/>
      <c r="G101" s="274"/>
      <c r="H101" s="158">
        <v>4000</v>
      </c>
      <c r="I101" s="399" t="s">
        <v>182</v>
      </c>
      <c r="J101" s="79"/>
      <c r="K101" s="274"/>
      <c r="L101" s="79"/>
      <c r="M101" s="79"/>
      <c r="N101" s="79">
        <f>E101+H101+J101+L101</f>
        <v>26050</v>
      </c>
      <c r="O101" s="79">
        <f t="shared" si="34"/>
        <v>6512.5</v>
      </c>
      <c r="P101" s="79">
        <f>SUM(N101:O101)</f>
        <v>32562.5</v>
      </c>
      <c r="T101" s="151"/>
      <c r="U101" s="152"/>
      <c r="W101" s="82"/>
    </row>
    <row r="102" spans="1:27" ht="15">
      <c r="A102" s="5"/>
      <c r="B102" s="147" t="s">
        <v>12</v>
      </c>
      <c r="C102" s="159" t="s">
        <v>38</v>
      </c>
      <c r="D102" s="157"/>
      <c r="E102" s="79"/>
      <c r="F102" s="79"/>
      <c r="G102" s="274"/>
      <c r="H102" s="158"/>
      <c r="I102" s="344"/>
      <c r="J102" s="79"/>
      <c r="K102" s="274"/>
      <c r="L102" s="79"/>
      <c r="M102" s="79"/>
      <c r="N102" s="79"/>
      <c r="O102" s="79"/>
      <c r="P102" s="79"/>
      <c r="T102" s="151"/>
      <c r="U102" s="152"/>
      <c r="W102" s="82"/>
    </row>
    <row r="103" spans="1:27" ht="19.5" customHeight="1">
      <c r="A103" s="5"/>
      <c r="B103" s="147" t="s">
        <v>18</v>
      </c>
      <c r="C103" s="159" t="s">
        <v>38</v>
      </c>
      <c r="D103" s="157"/>
      <c r="E103" s="79"/>
      <c r="F103" s="79"/>
      <c r="G103" s="274"/>
      <c r="H103" s="158"/>
      <c r="I103" s="344"/>
      <c r="J103" s="79"/>
      <c r="K103" s="274"/>
      <c r="L103" s="79"/>
      <c r="M103" s="79"/>
      <c r="N103" s="79"/>
      <c r="O103" s="79"/>
      <c r="P103" s="79"/>
      <c r="T103" s="151"/>
      <c r="U103" s="152"/>
      <c r="W103" s="82"/>
    </row>
    <row r="104" spans="1:27" ht="15">
      <c r="A104" s="5"/>
      <c r="B104" s="160" t="s">
        <v>13</v>
      </c>
      <c r="C104" s="100">
        <f>SUM(C93:C101)</f>
        <v>87</v>
      </c>
      <c r="D104" s="161"/>
      <c r="E104" s="161">
        <f>SUM(E93:E101)</f>
        <v>581802</v>
      </c>
      <c r="F104" s="161">
        <f>SUM(F93:F100)</f>
        <v>0</v>
      </c>
      <c r="G104" s="307"/>
      <c r="H104" s="158">
        <f>SUM(H93:H101)</f>
        <v>64000</v>
      </c>
      <c r="I104" s="344"/>
      <c r="J104" s="161">
        <f>SUM(J93:J100)</f>
        <v>0</v>
      </c>
      <c r="K104" s="307"/>
      <c r="L104" s="161">
        <f>SUM(L93:L100)</f>
        <v>0</v>
      </c>
      <c r="M104" s="161"/>
      <c r="N104" s="161">
        <f>SUM(N93:N101)</f>
        <v>645802</v>
      </c>
      <c r="O104" s="161">
        <f>SUM(O93:O101)</f>
        <v>161450.5</v>
      </c>
      <c r="P104" s="161">
        <f>SUM(P93:P101)</f>
        <v>807252.5</v>
      </c>
      <c r="R104" s="77"/>
      <c r="S104" s="77"/>
      <c r="T104" s="145"/>
      <c r="U104" s="162"/>
      <c r="V104" s="42"/>
    </row>
    <row r="105" spans="1:27" ht="15">
      <c r="A105" s="5"/>
      <c r="C105" s="42"/>
      <c r="Q105" s="163"/>
      <c r="R105" s="164"/>
      <c r="S105" s="164"/>
      <c r="T105" s="165"/>
      <c r="U105" s="165"/>
      <c r="W105" s="55"/>
      <c r="X105" s="165"/>
      <c r="Y105" s="165"/>
      <c r="Z105" s="165"/>
      <c r="AA105" s="165"/>
    </row>
    <row r="106" spans="1:27" ht="15" hidden="1">
      <c r="A106" s="5"/>
      <c r="C106" s="42"/>
      <c r="D106" s="147" t="s">
        <v>20</v>
      </c>
      <c r="E106" s="147" t="s">
        <v>12</v>
      </c>
      <c r="F106" s="147" t="s">
        <v>33</v>
      </c>
      <c r="G106" s="261"/>
      <c r="H106" s="147" t="s">
        <v>28</v>
      </c>
      <c r="I106" s="345"/>
      <c r="J106" s="147" t="s">
        <v>30</v>
      </c>
      <c r="K106" s="261"/>
      <c r="L106" s="147" t="s">
        <v>60</v>
      </c>
      <c r="M106" s="147"/>
      <c r="N106" s="147" t="s">
        <v>21</v>
      </c>
      <c r="O106" s="147" t="s">
        <v>61</v>
      </c>
      <c r="P106" s="147" t="s">
        <v>15</v>
      </c>
      <c r="Q106" s="163"/>
      <c r="R106" s="164"/>
      <c r="S106" s="164"/>
      <c r="T106" s="165"/>
      <c r="U106" s="165"/>
      <c r="W106" s="55"/>
      <c r="X106" s="165"/>
      <c r="Y106" s="165"/>
      <c r="Z106" s="165"/>
      <c r="AA106" s="165"/>
    </row>
    <row r="107" spans="1:27" ht="15" hidden="1">
      <c r="A107" s="5"/>
      <c r="B107" s="88" t="s">
        <v>34</v>
      </c>
      <c r="C107" s="88"/>
      <c r="D107" s="166">
        <v>4744</v>
      </c>
      <c r="E107" s="166">
        <v>6250</v>
      </c>
      <c r="F107" s="166">
        <v>7000</v>
      </c>
      <c r="G107" s="291"/>
      <c r="H107" s="167">
        <v>5640</v>
      </c>
      <c r="I107" s="346"/>
      <c r="J107" s="166">
        <v>7000</v>
      </c>
      <c r="K107" s="291"/>
      <c r="L107" s="166">
        <v>5000</v>
      </c>
      <c r="M107" s="166"/>
      <c r="N107" s="166">
        <v>7528</v>
      </c>
      <c r="O107" s="168">
        <v>5848</v>
      </c>
      <c r="P107" s="168">
        <v>6710</v>
      </c>
      <c r="Q107" s="163"/>
      <c r="R107" s="164"/>
      <c r="S107" s="164"/>
      <c r="T107" s="165"/>
      <c r="U107" s="165"/>
      <c r="W107" s="55"/>
      <c r="X107" s="165"/>
      <c r="Y107" s="165"/>
      <c r="Z107" s="165"/>
      <c r="AA107" s="165"/>
    </row>
    <row r="108" spans="1:27" ht="15">
      <c r="A108" s="5">
        <v>9</v>
      </c>
      <c r="B108" s="29" t="s">
        <v>62</v>
      </c>
      <c r="C108" s="30"/>
      <c r="D108" s="30"/>
      <c r="E108" s="30"/>
      <c r="F108" s="30"/>
      <c r="G108" s="269"/>
      <c r="H108" s="30"/>
      <c r="I108" s="269"/>
      <c r="J108" s="30"/>
      <c r="K108" s="269"/>
      <c r="L108" s="30"/>
      <c r="M108" s="30"/>
      <c r="N108" s="30"/>
      <c r="O108" s="30"/>
      <c r="P108" s="31"/>
      <c r="Q108" s="163"/>
      <c r="R108" s="164"/>
      <c r="S108" s="164"/>
      <c r="T108" s="165"/>
      <c r="U108" s="165"/>
      <c r="W108" s="55"/>
      <c r="X108" s="165"/>
      <c r="Y108" s="165"/>
      <c r="Z108" s="165"/>
      <c r="AA108" s="165"/>
    </row>
    <row r="109" spans="1:27" ht="48">
      <c r="A109" s="5"/>
      <c r="B109" s="92" t="s">
        <v>17</v>
      </c>
      <c r="C109" s="93" t="s">
        <v>2</v>
      </c>
      <c r="D109" s="94" t="s">
        <v>3</v>
      </c>
      <c r="E109" s="92" t="s">
        <v>4</v>
      </c>
      <c r="F109" s="92" t="s">
        <v>5</v>
      </c>
      <c r="G109" s="361" t="s">
        <v>104</v>
      </c>
      <c r="H109" s="43" t="s">
        <v>6</v>
      </c>
      <c r="I109" s="361" t="s">
        <v>104</v>
      </c>
      <c r="J109" s="43" t="s">
        <v>7</v>
      </c>
      <c r="K109" s="361" t="s">
        <v>104</v>
      </c>
      <c r="L109" s="43" t="s">
        <v>8</v>
      </c>
      <c r="M109" s="361" t="s">
        <v>104</v>
      </c>
      <c r="N109" s="92" t="s">
        <v>9</v>
      </c>
      <c r="O109" s="92" t="s">
        <v>58</v>
      </c>
      <c r="P109" s="92" t="s">
        <v>11</v>
      </c>
      <c r="Q109" s="163"/>
      <c r="R109" s="169"/>
      <c r="S109" s="164"/>
      <c r="T109" s="165"/>
      <c r="U109" s="165"/>
      <c r="W109" s="55"/>
      <c r="X109" s="165"/>
      <c r="Y109" s="165"/>
      <c r="Z109" s="165"/>
      <c r="AA109" s="165"/>
    </row>
    <row r="110" spans="1:27" ht="15">
      <c r="A110" s="5"/>
      <c r="B110" s="147" t="s">
        <v>20</v>
      </c>
      <c r="C110" s="148">
        <v>25</v>
      </c>
      <c r="D110" s="170">
        <v>4744</v>
      </c>
      <c r="E110" s="170">
        <f>C110*D110</f>
        <v>118600</v>
      </c>
      <c r="F110" s="170">
        <v>0</v>
      </c>
      <c r="G110" s="290"/>
      <c r="H110" s="150">
        <v>61000</v>
      </c>
      <c r="I110" s="343"/>
      <c r="J110" s="150">
        <v>12000</v>
      </c>
      <c r="K110" s="290"/>
      <c r="L110" s="170">
        <v>0</v>
      </c>
      <c r="M110" s="170"/>
      <c r="N110" s="170">
        <f>E110+H110+J110+L110</f>
        <v>191600</v>
      </c>
      <c r="O110" s="170">
        <f>N110*0.25</f>
        <v>47900</v>
      </c>
      <c r="P110" s="170">
        <f>SUM(N110:O110)</f>
        <v>239500</v>
      </c>
      <c r="Q110" s="163"/>
      <c r="R110" s="164"/>
      <c r="S110" s="164"/>
      <c r="T110" s="165"/>
      <c r="U110" s="165"/>
      <c r="W110" s="55"/>
      <c r="X110" s="165"/>
      <c r="Y110" s="165"/>
      <c r="Z110" s="165"/>
      <c r="AA110" s="165"/>
    </row>
    <row r="111" spans="1:27" ht="15">
      <c r="A111" s="5"/>
      <c r="B111" s="147" t="s">
        <v>12</v>
      </c>
      <c r="C111" s="148">
        <v>23</v>
      </c>
      <c r="D111" s="170">
        <v>6250</v>
      </c>
      <c r="E111" s="170">
        <f t="shared" ref="E111:E118" si="36">C111*D111</f>
        <v>143750</v>
      </c>
      <c r="F111" s="170"/>
      <c r="G111" s="290"/>
      <c r="H111" s="150">
        <v>20000</v>
      </c>
      <c r="I111" s="343"/>
      <c r="J111" s="150">
        <v>8000</v>
      </c>
      <c r="K111" s="290"/>
      <c r="L111" s="170"/>
      <c r="M111" s="170"/>
      <c r="N111" s="170">
        <f t="shared" ref="N111:N118" si="37">E111+H111+J111+L111</f>
        <v>171750</v>
      </c>
      <c r="O111" s="170">
        <f t="shared" ref="O111:O118" si="38">N111*0.25</f>
        <v>42937.5</v>
      </c>
      <c r="P111" s="170">
        <f>SUM(N111:O111)</f>
        <v>214687.5</v>
      </c>
      <c r="Q111" s="163"/>
      <c r="R111" s="164"/>
      <c r="S111" s="164"/>
      <c r="T111" s="165"/>
      <c r="U111" s="165"/>
      <c r="W111" s="55"/>
      <c r="X111" s="165"/>
      <c r="Y111" s="165"/>
      <c r="Z111" s="165"/>
      <c r="AA111" s="165"/>
    </row>
    <row r="112" spans="1:27" ht="15">
      <c r="A112" s="5"/>
      <c r="B112" s="147" t="s">
        <v>33</v>
      </c>
      <c r="C112" s="148">
        <v>16</v>
      </c>
      <c r="D112" s="154">
        <v>6807</v>
      </c>
      <c r="E112" s="170">
        <f t="shared" si="36"/>
        <v>108912</v>
      </c>
      <c r="F112" s="170"/>
      <c r="G112" s="290"/>
      <c r="H112" s="150">
        <v>16000</v>
      </c>
      <c r="I112" s="343"/>
      <c r="J112" s="150">
        <v>8000</v>
      </c>
      <c r="K112" s="290"/>
      <c r="L112" s="170"/>
      <c r="M112" s="170"/>
      <c r="N112" s="170">
        <f t="shared" si="37"/>
        <v>132912</v>
      </c>
      <c r="O112" s="170">
        <f t="shared" si="38"/>
        <v>33228</v>
      </c>
      <c r="P112" s="170">
        <f t="shared" ref="P112:P118" si="39">SUM(N112:O112)</f>
        <v>166140</v>
      </c>
      <c r="R112" s="171"/>
      <c r="S112" s="164"/>
      <c r="T112" s="164"/>
      <c r="U112" s="165"/>
      <c r="W112" s="55"/>
      <c r="X112" s="165"/>
      <c r="Y112" s="165"/>
      <c r="Z112" s="165"/>
      <c r="AA112" s="165"/>
    </row>
    <row r="113" spans="1:27" ht="15">
      <c r="A113" s="5"/>
      <c r="B113" s="147" t="s">
        <v>28</v>
      </c>
      <c r="C113" s="148">
        <v>9</v>
      </c>
      <c r="D113" s="154">
        <v>5640</v>
      </c>
      <c r="E113" s="170">
        <f t="shared" si="36"/>
        <v>50760</v>
      </c>
      <c r="F113" s="170"/>
      <c r="G113" s="290"/>
      <c r="H113" s="150">
        <v>7000</v>
      </c>
      <c r="I113" s="343"/>
      <c r="J113" s="150">
        <v>8000</v>
      </c>
      <c r="K113" s="290"/>
      <c r="L113" s="170"/>
      <c r="M113" s="170"/>
      <c r="N113" s="170">
        <f t="shared" si="37"/>
        <v>65760</v>
      </c>
      <c r="O113" s="170">
        <f t="shared" si="38"/>
        <v>16440</v>
      </c>
      <c r="P113" s="170">
        <f t="shared" si="39"/>
        <v>82200</v>
      </c>
      <c r="Q113" s="163"/>
      <c r="R113" s="172"/>
      <c r="S113" s="172"/>
      <c r="T113" s="173"/>
      <c r="U113" s="173"/>
      <c r="W113" s="55"/>
      <c r="X113" s="173"/>
      <c r="Y113" s="173"/>
      <c r="Z113" s="173"/>
      <c r="AA113" s="173"/>
    </row>
    <row r="114" spans="1:27" ht="15">
      <c r="A114" s="5"/>
      <c r="B114" s="147" t="s">
        <v>30</v>
      </c>
      <c r="C114" s="148">
        <v>4</v>
      </c>
      <c r="D114" s="154">
        <v>7000</v>
      </c>
      <c r="E114" s="170">
        <f t="shared" si="36"/>
        <v>28000</v>
      </c>
      <c r="F114" s="170"/>
      <c r="G114" s="290"/>
      <c r="H114" s="150">
        <v>0</v>
      </c>
      <c r="I114" s="343"/>
      <c r="J114" s="150">
        <v>8000</v>
      </c>
      <c r="K114" s="290"/>
      <c r="L114" s="170"/>
      <c r="M114" s="170"/>
      <c r="N114" s="170">
        <f t="shared" si="37"/>
        <v>36000</v>
      </c>
      <c r="O114" s="170">
        <f t="shared" si="38"/>
        <v>9000</v>
      </c>
      <c r="P114" s="170">
        <f t="shared" si="39"/>
        <v>45000</v>
      </c>
      <c r="W114" s="55"/>
    </row>
    <row r="115" spans="1:27" ht="15">
      <c r="A115" s="5"/>
      <c r="B115" s="147" t="s">
        <v>60</v>
      </c>
      <c r="C115" s="148">
        <v>15</v>
      </c>
      <c r="D115" s="154">
        <v>5000</v>
      </c>
      <c r="E115" s="170">
        <f t="shared" si="36"/>
        <v>75000</v>
      </c>
      <c r="F115" s="170"/>
      <c r="G115" s="290"/>
      <c r="H115" s="150">
        <v>10000</v>
      </c>
      <c r="I115" s="343"/>
      <c r="J115" s="150">
        <v>8000</v>
      </c>
      <c r="K115" s="290"/>
      <c r="L115" s="170"/>
      <c r="M115" s="170"/>
      <c r="N115" s="170">
        <f t="shared" si="37"/>
        <v>93000</v>
      </c>
      <c r="O115" s="170">
        <f t="shared" si="38"/>
        <v>23250</v>
      </c>
      <c r="P115" s="170">
        <f t="shared" si="39"/>
        <v>116250</v>
      </c>
      <c r="W115" s="55"/>
    </row>
    <row r="116" spans="1:27" ht="15">
      <c r="A116" s="5"/>
      <c r="B116" s="147" t="s">
        <v>21</v>
      </c>
      <c r="C116" s="148">
        <v>16</v>
      </c>
      <c r="D116" s="154">
        <v>7400</v>
      </c>
      <c r="E116" s="170">
        <f t="shared" si="36"/>
        <v>118400</v>
      </c>
      <c r="F116" s="170"/>
      <c r="G116" s="290"/>
      <c r="H116" s="150">
        <v>15000</v>
      </c>
      <c r="I116" s="343"/>
      <c r="J116" s="150">
        <v>12000</v>
      </c>
      <c r="K116" s="290"/>
      <c r="L116" s="170"/>
      <c r="M116" s="170"/>
      <c r="N116" s="170">
        <f t="shared" si="37"/>
        <v>145400</v>
      </c>
      <c r="O116" s="170">
        <f t="shared" si="38"/>
        <v>36350</v>
      </c>
      <c r="P116" s="170">
        <f t="shared" si="39"/>
        <v>181750</v>
      </c>
      <c r="W116" s="55"/>
    </row>
    <row r="117" spans="1:27" ht="15">
      <c r="A117" s="5"/>
      <c r="B117" s="147" t="s">
        <v>61</v>
      </c>
      <c r="C117" s="148">
        <v>13</v>
      </c>
      <c r="D117" s="170">
        <v>5848</v>
      </c>
      <c r="E117" s="170">
        <f t="shared" si="36"/>
        <v>76024</v>
      </c>
      <c r="F117" s="170"/>
      <c r="G117" s="290"/>
      <c r="H117" s="150">
        <v>10000</v>
      </c>
      <c r="I117" s="343"/>
      <c r="J117" s="150">
        <v>8000</v>
      </c>
      <c r="K117" s="290"/>
      <c r="L117" s="170"/>
      <c r="M117" s="170"/>
      <c r="N117" s="170">
        <f t="shared" si="37"/>
        <v>94024</v>
      </c>
      <c r="O117" s="170">
        <f t="shared" si="38"/>
        <v>23506</v>
      </c>
      <c r="P117" s="170">
        <f t="shared" si="39"/>
        <v>117530</v>
      </c>
      <c r="W117" s="55"/>
    </row>
    <row r="118" spans="1:27" ht="15">
      <c r="A118" s="5"/>
      <c r="B118" s="147" t="s">
        <v>15</v>
      </c>
      <c r="C118" s="148">
        <v>3</v>
      </c>
      <c r="D118" s="170">
        <v>6710</v>
      </c>
      <c r="E118" s="170">
        <f t="shared" si="36"/>
        <v>20130</v>
      </c>
      <c r="F118" s="170"/>
      <c r="G118" s="290"/>
      <c r="H118" s="150"/>
      <c r="I118" s="343"/>
      <c r="J118" s="150">
        <v>8000</v>
      </c>
      <c r="K118" s="290"/>
      <c r="L118" s="170"/>
      <c r="M118" s="170"/>
      <c r="N118" s="170">
        <f t="shared" si="37"/>
        <v>28130</v>
      </c>
      <c r="O118" s="170">
        <f t="shared" si="38"/>
        <v>7032.5</v>
      </c>
      <c r="P118" s="170">
        <f t="shared" si="39"/>
        <v>35162.5</v>
      </c>
      <c r="R118" s="77"/>
      <c r="S118" s="77"/>
      <c r="W118" s="55"/>
    </row>
    <row r="119" spans="1:27" ht="15">
      <c r="A119" s="5"/>
      <c r="B119" s="147" t="s">
        <v>12</v>
      </c>
      <c r="C119" s="174" t="s">
        <v>38</v>
      </c>
      <c r="D119" s="170"/>
      <c r="E119" s="170"/>
      <c r="F119" s="170"/>
      <c r="G119" s="290"/>
      <c r="H119" s="150"/>
      <c r="I119" s="343"/>
      <c r="J119" s="150"/>
      <c r="K119" s="290"/>
      <c r="L119" s="170"/>
      <c r="M119" s="170"/>
      <c r="N119" s="170"/>
      <c r="O119" s="170"/>
      <c r="P119" s="170"/>
      <c r="R119" s="77"/>
      <c r="S119" s="77"/>
      <c r="W119" s="55"/>
    </row>
    <row r="120" spans="1:27" ht="15">
      <c r="A120" s="5"/>
      <c r="B120" s="147" t="s">
        <v>18</v>
      </c>
      <c r="C120" s="174" t="s">
        <v>38</v>
      </c>
      <c r="D120" s="170"/>
      <c r="E120" s="170"/>
      <c r="F120" s="170"/>
      <c r="G120" s="290"/>
      <c r="H120" s="150"/>
      <c r="I120" s="343"/>
      <c r="J120" s="150"/>
      <c r="K120" s="290"/>
      <c r="L120" s="170"/>
      <c r="M120" s="170"/>
      <c r="N120" s="170"/>
      <c r="O120" s="170"/>
      <c r="P120" s="170"/>
      <c r="R120" s="77"/>
      <c r="S120" s="77"/>
      <c r="W120" s="55"/>
    </row>
    <row r="121" spans="1:27" ht="15">
      <c r="A121" s="5"/>
      <c r="B121" s="175" t="s">
        <v>13</v>
      </c>
      <c r="C121" s="176">
        <f>SUM(C110:C118)</f>
        <v>124</v>
      </c>
      <c r="D121" s="149"/>
      <c r="E121" s="149">
        <f>SUM(E110:E118)</f>
        <v>739576</v>
      </c>
      <c r="F121" s="149">
        <f t="shared" ref="F121:O121" si="40">SUM(F110:F118)</f>
        <v>0</v>
      </c>
      <c r="G121" s="292"/>
      <c r="H121" s="149">
        <f t="shared" si="40"/>
        <v>139000</v>
      </c>
      <c r="I121" s="347"/>
      <c r="J121" s="149">
        <f t="shared" si="40"/>
        <v>80000</v>
      </c>
      <c r="K121" s="292"/>
      <c r="L121" s="149">
        <f t="shared" si="40"/>
        <v>0</v>
      </c>
      <c r="M121" s="149"/>
      <c r="N121" s="149">
        <f t="shared" si="40"/>
        <v>958576</v>
      </c>
      <c r="O121" s="149">
        <f t="shared" si="40"/>
        <v>239644</v>
      </c>
      <c r="P121" s="149">
        <f>SUM(N121:O121)</f>
        <v>1198220</v>
      </c>
      <c r="W121" s="55"/>
    </row>
    <row r="122" spans="1:27" ht="15">
      <c r="A122" s="5"/>
      <c r="C122" s="42"/>
      <c r="W122" s="55"/>
    </row>
    <row r="123" spans="1:27" ht="15" hidden="1">
      <c r="A123" s="5" t="s">
        <v>63</v>
      </c>
      <c r="B123" s="145"/>
      <c r="C123" s="36">
        <f>C104+C121</f>
        <v>211</v>
      </c>
      <c r="D123" s="40"/>
      <c r="E123" s="40"/>
      <c r="F123" s="40"/>
      <c r="G123" s="293"/>
      <c r="H123" s="40"/>
      <c r="I123" s="348"/>
      <c r="J123" s="40"/>
      <c r="K123" s="293"/>
      <c r="L123" s="40"/>
      <c r="M123" s="40"/>
      <c r="N123" s="40"/>
      <c r="O123" s="40"/>
      <c r="P123" s="101">
        <f>P121+P104</f>
        <v>2005472.5</v>
      </c>
      <c r="T123" s="26"/>
    </row>
    <row r="124" spans="1:27" ht="15">
      <c r="A124" s="5"/>
      <c r="B124" s="145"/>
      <c r="C124" s="177"/>
      <c r="D124" s="40"/>
      <c r="E124" s="40"/>
      <c r="F124" s="40"/>
      <c r="G124" s="293"/>
      <c r="H124" s="40"/>
      <c r="I124" s="348"/>
      <c r="J124" s="40"/>
      <c r="K124" s="293"/>
      <c r="L124" s="40"/>
      <c r="M124" s="40"/>
      <c r="N124" s="40"/>
      <c r="O124" s="40"/>
      <c r="P124" s="178"/>
      <c r="T124" s="26"/>
    </row>
    <row r="125" spans="1:27" ht="15">
      <c r="A125" s="5">
        <v>10</v>
      </c>
      <c r="B125" s="29" t="s">
        <v>64</v>
      </c>
      <c r="C125" s="30"/>
      <c r="D125" s="30"/>
      <c r="E125" s="30"/>
      <c r="F125" s="30"/>
      <c r="G125" s="269"/>
      <c r="H125" s="30"/>
      <c r="I125" s="269"/>
      <c r="J125" s="30"/>
      <c r="K125" s="269"/>
      <c r="L125" s="30"/>
      <c r="M125" s="30"/>
      <c r="N125" s="30"/>
      <c r="O125" s="30"/>
      <c r="P125" s="31"/>
      <c r="W125" s="55"/>
    </row>
    <row r="126" spans="1:27" ht="48">
      <c r="A126" s="5"/>
      <c r="B126" s="32" t="s">
        <v>1</v>
      </c>
      <c r="C126" s="10" t="s">
        <v>2</v>
      </c>
      <c r="D126" s="10" t="s">
        <v>3</v>
      </c>
      <c r="E126" s="32" t="s">
        <v>4</v>
      </c>
      <c r="F126" s="32" t="s">
        <v>5</v>
      </c>
      <c r="G126" s="361" t="s">
        <v>104</v>
      </c>
      <c r="H126" s="43" t="s">
        <v>6</v>
      </c>
      <c r="I126" s="361" t="s">
        <v>104</v>
      </c>
      <c r="J126" s="43" t="s">
        <v>7</v>
      </c>
      <c r="K126" s="361" t="s">
        <v>104</v>
      </c>
      <c r="L126" s="43" t="s">
        <v>8</v>
      </c>
      <c r="M126" s="361" t="s">
        <v>104</v>
      </c>
      <c r="N126" s="11" t="s">
        <v>9</v>
      </c>
      <c r="O126" s="32" t="s">
        <v>10</v>
      </c>
      <c r="P126" s="32" t="s">
        <v>11</v>
      </c>
      <c r="W126" s="55"/>
    </row>
    <row r="127" spans="1:27" ht="15">
      <c r="A127" s="5"/>
      <c r="B127" s="92" t="s">
        <v>30</v>
      </c>
      <c r="C127" s="179">
        <v>53</v>
      </c>
      <c r="D127" s="95">
        <v>7000</v>
      </c>
      <c r="E127" s="95">
        <f>C127*D127</f>
        <v>371000</v>
      </c>
      <c r="F127" s="79"/>
      <c r="G127" s="274"/>
      <c r="H127" s="79">
        <v>20000</v>
      </c>
      <c r="I127" s="324"/>
      <c r="J127" s="79">
        <v>7000</v>
      </c>
      <c r="K127" s="274"/>
      <c r="L127" s="17"/>
      <c r="M127" s="17"/>
      <c r="N127" s="15">
        <f>E127+H127+J127+L127</f>
        <v>398000</v>
      </c>
      <c r="O127" s="180">
        <f>N127*0.25</f>
        <v>99500</v>
      </c>
      <c r="P127" s="180">
        <f>N127+O127</f>
        <v>497500</v>
      </c>
      <c r="R127" s="81"/>
      <c r="T127" s="145"/>
      <c r="U127" s="3"/>
      <c r="W127" s="55"/>
    </row>
    <row r="128" spans="1:27" ht="15">
      <c r="A128" s="5"/>
      <c r="B128" s="92" t="s">
        <v>12</v>
      </c>
      <c r="C128" s="179">
        <v>48</v>
      </c>
      <c r="D128" s="95">
        <f>75000/12</f>
        <v>6250</v>
      </c>
      <c r="E128" s="95">
        <f t="shared" ref="E128:E131" si="41">C128*D128</f>
        <v>300000</v>
      </c>
      <c r="F128" s="79"/>
      <c r="G128" s="274"/>
      <c r="H128" s="79"/>
      <c r="I128" s="324"/>
      <c r="J128" s="79">
        <v>7000</v>
      </c>
      <c r="K128" s="274"/>
      <c r="L128" s="17"/>
      <c r="M128" s="17"/>
      <c r="N128" s="15">
        <f t="shared" ref="N128:N131" si="42">E128+H128+J128+L128</f>
        <v>307000</v>
      </c>
      <c r="O128" s="180">
        <f t="shared" ref="O128:O133" si="43">N128*0.25</f>
        <v>76750</v>
      </c>
      <c r="P128" s="180">
        <f t="shared" ref="P128:P137" si="44">N128+O128</f>
        <v>383750</v>
      </c>
      <c r="T128" s="145"/>
      <c r="U128" s="3"/>
      <c r="W128" s="55"/>
    </row>
    <row r="129" spans="1:23" ht="15">
      <c r="A129" s="5"/>
      <c r="B129" s="92" t="s">
        <v>20</v>
      </c>
      <c r="C129" s="179">
        <v>57</v>
      </c>
      <c r="D129" s="95">
        <v>5100</v>
      </c>
      <c r="E129" s="95">
        <f>C129*D129</f>
        <v>290700</v>
      </c>
      <c r="F129" s="79"/>
      <c r="G129" s="274"/>
      <c r="H129" s="79"/>
      <c r="I129" s="324"/>
      <c r="J129" s="79">
        <v>7000</v>
      </c>
      <c r="K129" s="274"/>
      <c r="L129" s="17"/>
      <c r="M129" s="17"/>
      <c r="N129" s="15">
        <f t="shared" si="42"/>
        <v>297700</v>
      </c>
      <c r="O129" s="180">
        <f t="shared" si="43"/>
        <v>74425</v>
      </c>
      <c r="P129" s="180">
        <f>N129+O129</f>
        <v>372125</v>
      </c>
      <c r="T129" s="145"/>
      <c r="U129" s="3"/>
      <c r="W129" s="55"/>
    </row>
    <row r="130" spans="1:23" ht="17.25" customHeight="1">
      <c r="A130" s="5"/>
      <c r="B130" s="181" t="s">
        <v>65</v>
      </c>
      <c r="C130" s="182">
        <v>24</v>
      </c>
      <c r="D130" s="183">
        <v>3625</v>
      </c>
      <c r="E130" s="183"/>
      <c r="F130" s="184">
        <f>C130*D130</f>
        <v>87000</v>
      </c>
      <c r="G130" s="294"/>
      <c r="H130" s="185"/>
      <c r="I130" s="349"/>
      <c r="J130" s="185"/>
      <c r="K130" s="294"/>
      <c r="L130" s="186"/>
      <c r="M130" s="186"/>
      <c r="N130" s="187">
        <f>F130</f>
        <v>87000</v>
      </c>
      <c r="O130" s="188"/>
      <c r="P130" s="188">
        <f>F130</f>
        <v>87000</v>
      </c>
      <c r="T130" s="145"/>
      <c r="U130" s="3"/>
      <c r="W130" s="55"/>
    </row>
    <row r="131" spans="1:23" ht="15">
      <c r="A131" s="5"/>
      <c r="B131" s="92" t="s">
        <v>33</v>
      </c>
      <c r="C131" s="179">
        <v>41</v>
      </c>
      <c r="D131" s="95">
        <v>7249</v>
      </c>
      <c r="E131" s="95">
        <f t="shared" si="41"/>
        <v>297209</v>
      </c>
      <c r="F131" s="83"/>
      <c r="G131" s="274"/>
      <c r="H131" s="79"/>
      <c r="I131" s="324"/>
      <c r="J131" s="79">
        <v>3910</v>
      </c>
      <c r="K131" s="274"/>
      <c r="L131" s="19"/>
      <c r="M131" s="19"/>
      <c r="N131" s="15">
        <f t="shared" si="42"/>
        <v>301119</v>
      </c>
      <c r="O131" s="180">
        <f t="shared" si="43"/>
        <v>75279.75</v>
      </c>
      <c r="P131" s="180">
        <f t="shared" si="44"/>
        <v>376398.75</v>
      </c>
      <c r="Q131" s="81"/>
      <c r="T131" s="145"/>
      <c r="U131" s="3"/>
      <c r="W131" s="82"/>
    </row>
    <row r="132" spans="1:23" ht="15">
      <c r="A132" s="5"/>
      <c r="B132" s="92" t="s">
        <v>21</v>
      </c>
      <c r="C132" s="189">
        <v>46</v>
      </c>
      <c r="D132" s="190">
        <v>7400</v>
      </c>
      <c r="E132" s="95">
        <f>C132*D132</f>
        <v>340400</v>
      </c>
      <c r="F132" s="79"/>
      <c r="G132" s="274"/>
      <c r="H132" s="79"/>
      <c r="I132" s="324"/>
      <c r="J132" s="79">
        <v>7000</v>
      </c>
      <c r="K132" s="274"/>
      <c r="L132" s="17"/>
      <c r="M132" s="17"/>
      <c r="N132" s="15">
        <f>E132+H132+J132+L132</f>
        <v>347400</v>
      </c>
      <c r="O132" s="180">
        <f t="shared" si="43"/>
        <v>86850</v>
      </c>
      <c r="P132" s="180">
        <f>N132+O132</f>
        <v>434250</v>
      </c>
      <c r="Q132" s="134"/>
      <c r="T132" s="145"/>
      <c r="U132" s="3"/>
      <c r="W132" s="82"/>
    </row>
    <row r="133" spans="1:23" ht="15">
      <c r="A133" s="5"/>
      <c r="B133" s="33" t="s">
        <v>22</v>
      </c>
      <c r="C133" s="73">
        <v>6</v>
      </c>
      <c r="D133" s="79">
        <v>5900</v>
      </c>
      <c r="E133" s="79">
        <f>C133*D133</f>
        <v>35400</v>
      </c>
      <c r="F133" s="79"/>
      <c r="G133" s="274"/>
      <c r="H133" s="79"/>
      <c r="I133" s="324"/>
      <c r="J133" s="79">
        <v>7000</v>
      </c>
      <c r="K133" s="274"/>
      <c r="L133" s="17"/>
      <c r="M133" s="17"/>
      <c r="N133" s="15">
        <f>J133+E133</f>
        <v>42400</v>
      </c>
      <c r="O133" s="180">
        <f t="shared" si="43"/>
        <v>10600</v>
      </c>
      <c r="P133" s="180">
        <f>N133+O133</f>
        <v>53000</v>
      </c>
      <c r="T133" s="145"/>
      <c r="U133" s="3"/>
      <c r="W133" s="55"/>
    </row>
    <row r="134" spans="1:23" ht="15">
      <c r="A134" s="5"/>
      <c r="B134" s="92" t="s">
        <v>28</v>
      </c>
      <c r="C134" s="191" t="s">
        <v>38</v>
      </c>
      <c r="D134" s="95"/>
      <c r="E134" s="95"/>
      <c r="F134" s="79"/>
      <c r="G134" s="274"/>
      <c r="H134" s="79"/>
      <c r="I134" s="324"/>
      <c r="J134" s="79">
        <v>4000</v>
      </c>
      <c r="K134" s="274"/>
      <c r="L134" s="17"/>
      <c r="M134" s="17"/>
      <c r="N134" s="15">
        <f>J134</f>
        <v>4000</v>
      </c>
      <c r="O134" s="180">
        <f>N134*0.25</f>
        <v>1000</v>
      </c>
      <c r="P134" s="180">
        <f>N134+O134</f>
        <v>5000</v>
      </c>
      <c r="W134" s="55"/>
    </row>
    <row r="135" spans="1:23" ht="15">
      <c r="A135" s="5"/>
      <c r="B135" s="92" t="s">
        <v>19</v>
      </c>
      <c r="C135" s="191" t="s">
        <v>38</v>
      </c>
      <c r="D135" s="95"/>
      <c r="E135" s="95"/>
      <c r="F135" s="79"/>
      <c r="G135" s="274"/>
      <c r="H135" s="79"/>
      <c r="I135" s="324"/>
      <c r="J135" s="79">
        <v>4000</v>
      </c>
      <c r="K135" s="274"/>
      <c r="L135" s="17"/>
      <c r="M135" s="17"/>
      <c r="N135" s="15">
        <f t="shared" ref="N135:N137" si="45">J135</f>
        <v>4000</v>
      </c>
      <c r="O135" s="180">
        <f>N135*0.25</f>
        <v>1000</v>
      </c>
      <c r="P135" s="180">
        <f t="shared" si="44"/>
        <v>5000</v>
      </c>
      <c r="W135" s="55"/>
    </row>
    <row r="136" spans="1:23" ht="15">
      <c r="A136" s="5"/>
      <c r="B136" s="92" t="s">
        <v>15</v>
      </c>
      <c r="C136" s="191" t="s">
        <v>38</v>
      </c>
      <c r="D136" s="95"/>
      <c r="E136" s="95"/>
      <c r="F136" s="79"/>
      <c r="G136" s="274"/>
      <c r="H136" s="79"/>
      <c r="I136" s="324"/>
      <c r="J136" s="79">
        <v>4000</v>
      </c>
      <c r="K136" s="274"/>
      <c r="L136" s="17"/>
      <c r="M136" s="17"/>
      <c r="N136" s="15">
        <f t="shared" si="45"/>
        <v>4000</v>
      </c>
      <c r="O136" s="180">
        <f t="shared" ref="O136:O137" si="46">N136*0.25</f>
        <v>1000</v>
      </c>
      <c r="P136" s="180">
        <f t="shared" si="44"/>
        <v>5000</v>
      </c>
      <c r="W136" s="55"/>
    </row>
    <row r="137" spans="1:23" ht="15">
      <c r="A137" s="5"/>
      <c r="B137" s="92" t="s">
        <v>27</v>
      </c>
      <c r="C137" s="191" t="s">
        <v>38</v>
      </c>
      <c r="D137" s="95"/>
      <c r="E137" s="95"/>
      <c r="F137" s="79"/>
      <c r="G137" s="274"/>
      <c r="H137" s="79"/>
      <c r="I137" s="324"/>
      <c r="J137" s="79">
        <v>4000</v>
      </c>
      <c r="K137" s="274"/>
      <c r="L137" s="17"/>
      <c r="M137" s="17"/>
      <c r="N137" s="15">
        <f t="shared" si="45"/>
        <v>4000</v>
      </c>
      <c r="O137" s="180">
        <f t="shared" si="46"/>
        <v>1000</v>
      </c>
      <c r="P137" s="180">
        <f t="shared" si="44"/>
        <v>5000</v>
      </c>
      <c r="W137" s="55"/>
    </row>
    <row r="138" spans="1:23" ht="15">
      <c r="A138" s="5"/>
      <c r="B138" s="23" t="s">
        <v>66</v>
      </c>
      <c r="C138" s="73">
        <f>SUM(C127:C135)</f>
        <v>275</v>
      </c>
      <c r="D138" s="23"/>
      <c r="E138" s="24">
        <f>SUM(E127:E135)</f>
        <v>1634709</v>
      </c>
      <c r="F138" s="24">
        <f>SUM(F127:F135)</f>
        <v>87000</v>
      </c>
      <c r="G138" s="268"/>
      <c r="H138" s="24">
        <f>SUM(H127:H135)</f>
        <v>20000</v>
      </c>
      <c r="I138" s="317"/>
      <c r="J138" s="24">
        <f>SUM(J127:J137)</f>
        <v>54910</v>
      </c>
      <c r="K138" s="268"/>
      <c r="L138" s="24">
        <f>SUM(L127:L135)</f>
        <v>0</v>
      </c>
      <c r="M138" s="24"/>
      <c r="N138" s="74"/>
      <c r="O138" s="24">
        <f t="shared" ref="O138" si="47">0.6*SUM(E138:L138)</f>
        <v>1077971.3999999999</v>
      </c>
      <c r="P138" s="24">
        <f>SUM(P127:P135)</f>
        <v>2214023.75</v>
      </c>
      <c r="R138" s="192"/>
      <c r="S138" s="192"/>
      <c r="W138" s="82"/>
    </row>
    <row r="139" spans="1:23" ht="15">
      <c r="A139" s="5"/>
      <c r="B139" s="145"/>
      <c r="C139" s="40"/>
      <c r="D139" s="40"/>
      <c r="E139" s="40"/>
      <c r="F139" s="40"/>
      <c r="G139" s="293"/>
      <c r="H139" s="40"/>
      <c r="I139" s="348"/>
      <c r="J139" s="40"/>
      <c r="K139" s="293"/>
      <c r="L139" s="40"/>
      <c r="M139" s="40"/>
      <c r="N139" s="40"/>
      <c r="O139" s="40"/>
    </row>
    <row r="140" spans="1:23" ht="15">
      <c r="A140" s="5"/>
      <c r="B140" s="193" t="s">
        <v>13</v>
      </c>
      <c r="C140" s="194">
        <f>C7+C13+C26+C39+C138+C89+C50+C70+C121+C104</f>
        <v>1248</v>
      </c>
      <c r="D140" s="40"/>
      <c r="E140" s="40"/>
      <c r="F140" s="40"/>
      <c r="G140" s="293"/>
      <c r="H140" s="40"/>
      <c r="I140" s="348"/>
      <c r="J140" s="40"/>
      <c r="K140" s="293"/>
      <c r="L140" s="40"/>
      <c r="M140" s="40"/>
      <c r="N140" s="40"/>
      <c r="O140" s="40"/>
    </row>
    <row r="141" spans="1:23" hidden="1">
      <c r="B141" s="195" t="s">
        <v>67</v>
      </c>
      <c r="C141" s="88" t="s">
        <v>68</v>
      </c>
      <c r="D141" s="88"/>
      <c r="E141" s="88"/>
      <c r="F141" s="88"/>
      <c r="G141" s="313"/>
      <c r="H141" s="196"/>
      <c r="I141" s="350"/>
      <c r="J141" s="196"/>
      <c r="K141" s="295"/>
      <c r="L141" s="196"/>
      <c r="M141" s="196"/>
      <c r="N141" s="196"/>
      <c r="O141" s="196"/>
      <c r="P141" s="196"/>
    </row>
    <row r="142" spans="1:23" hidden="1">
      <c r="B142" s="195" t="s">
        <v>69</v>
      </c>
      <c r="C142" s="88" t="s">
        <v>70</v>
      </c>
      <c r="D142" s="88"/>
      <c r="E142" s="88"/>
      <c r="F142" s="88"/>
      <c r="G142" s="313"/>
      <c r="H142" s="196"/>
      <c r="I142" s="350"/>
      <c r="J142" s="196"/>
      <c r="K142" s="295"/>
      <c r="L142" s="196"/>
      <c r="M142" s="196"/>
      <c r="N142" s="196"/>
      <c r="O142" s="196"/>
      <c r="P142" s="196"/>
    </row>
    <row r="143" spans="1:23" hidden="1">
      <c r="B143" s="195" t="s">
        <v>71</v>
      </c>
      <c r="C143" s="197" t="s">
        <v>72</v>
      </c>
      <c r="D143" s="88"/>
      <c r="E143" s="88"/>
      <c r="F143" s="88"/>
      <c r="G143" s="313"/>
      <c r="H143" s="196"/>
      <c r="I143" s="350"/>
      <c r="J143" s="196"/>
      <c r="K143" s="295"/>
      <c r="L143" s="196"/>
      <c r="M143" s="196"/>
      <c r="N143" s="196"/>
      <c r="O143" s="196"/>
      <c r="P143" s="196"/>
    </row>
    <row r="144" spans="1:23" hidden="1">
      <c r="Q144" s="26"/>
    </row>
    <row r="145" spans="2:29">
      <c r="H145" s="111"/>
      <c r="Q145" s="198"/>
    </row>
    <row r="146" spans="2:29" ht="14">
      <c r="C146"/>
      <c r="D146" s="199"/>
      <c r="E146" s="199"/>
      <c r="F146" s="199"/>
      <c r="G146" s="296"/>
      <c r="H146" s="199"/>
      <c r="I146" s="351"/>
      <c r="J146" s="199"/>
      <c r="K146" s="296"/>
      <c r="L146" s="199"/>
      <c r="M146" s="199"/>
      <c r="N146" s="200"/>
      <c r="O146" s="199"/>
      <c r="P146" s="199"/>
      <c r="R146" s="28"/>
    </row>
    <row r="147" spans="2:29" ht="26.25" hidden="1" customHeight="1" thickBot="1">
      <c r="D147" s="201" t="s">
        <v>73</v>
      </c>
      <c r="E147" s="202" t="s">
        <v>74</v>
      </c>
      <c r="F147" s="121"/>
      <c r="G147" s="297"/>
      <c r="H147" s="203"/>
      <c r="I147" s="352"/>
      <c r="J147" s="204" t="s">
        <v>75</v>
      </c>
      <c r="K147" s="308"/>
      <c r="L147" s="121"/>
      <c r="M147" s="121"/>
      <c r="N147" s="205"/>
      <c r="O147" s="204" t="s">
        <v>76</v>
      </c>
      <c r="P147" s="206"/>
      <c r="Q147" s="207" t="s">
        <v>75</v>
      </c>
    </row>
    <row r="148" spans="2:29" ht="15">
      <c r="B148" s="208"/>
      <c r="C148" s="208"/>
      <c r="D148" s="209" t="s">
        <v>73</v>
      </c>
      <c r="E148" s="209" t="s">
        <v>77</v>
      </c>
      <c r="F148" s="209" t="s">
        <v>77</v>
      </c>
      <c r="G148" s="262"/>
      <c r="H148" s="209" t="s">
        <v>77</v>
      </c>
      <c r="I148" s="353"/>
      <c r="J148" s="209" t="s">
        <v>76</v>
      </c>
      <c r="K148" s="262"/>
      <c r="L148" s="209" t="s">
        <v>76</v>
      </c>
      <c r="M148" s="209"/>
      <c r="N148" s="209" t="s">
        <v>76</v>
      </c>
      <c r="O148" s="209" t="s">
        <v>76</v>
      </c>
      <c r="P148" s="209" t="s">
        <v>76</v>
      </c>
      <c r="Q148" s="209" t="s">
        <v>76</v>
      </c>
      <c r="R148" s="208"/>
      <c r="T148" s="210"/>
      <c r="U148" s="211" t="s">
        <v>78</v>
      </c>
      <c r="V148" s="211"/>
      <c r="W148" s="211"/>
      <c r="X148" s="211"/>
      <c r="Y148" s="211"/>
      <c r="Z148" s="212"/>
      <c r="AA148" s="213"/>
      <c r="AB148" s="214"/>
    </row>
    <row r="149" spans="2:29" ht="36">
      <c r="B149" s="215" t="s">
        <v>79</v>
      </c>
      <c r="C149" s="215" t="s">
        <v>80</v>
      </c>
      <c r="D149" s="216" t="s">
        <v>81</v>
      </c>
      <c r="E149" s="216" t="s">
        <v>82</v>
      </c>
      <c r="F149" s="216" t="s">
        <v>83</v>
      </c>
      <c r="G149" s="263"/>
      <c r="H149" s="216" t="s">
        <v>84</v>
      </c>
      <c r="I149" s="354"/>
      <c r="J149" s="216" t="s">
        <v>85</v>
      </c>
      <c r="K149" s="263"/>
      <c r="L149" s="216" t="s">
        <v>86</v>
      </c>
      <c r="M149" s="216"/>
      <c r="N149" s="216" t="s">
        <v>87</v>
      </c>
      <c r="O149" s="216" t="s">
        <v>88</v>
      </c>
      <c r="P149" s="217" t="s">
        <v>89</v>
      </c>
      <c r="Q149" s="217" t="s">
        <v>90</v>
      </c>
      <c r="R149" s="216" t="s">
        <v>13</v>
      </c>
      <c r="T149" s="216"/>
      <c r="U149" s="218" t="s">
        <v>91</v>
      </c>
      <c r="V149" s="208" t="s">
        <v>92</v>
      </c>
      <c r="W149" s="219" t="s">
        <v>93</v>
      </c>
      <c r="X149" s="219" t="s">
        <v>94</v>
      </c>
      <c r="Y149" s="219" t="s">
        <v>95</v>
      </c>
      <c r="Z149" s="209" t="s">
        <v>96</v>
      </c>
      <c r="AA149" s="220"/>
      <c r="AB149" s="221"/>
      <c r="AC149" s="222"/>
    </row>
    <row r="150" spans="2:29">
      <c r="B150" s="223">
        <v>1</v>
      </c>
      <c r="C150" s="33" t="s">
        <v>12</v>
      </c>
      <c r="D150" s="224">
        <f>P7</f>
        <v>640000</v>
      </c>
      <c r="E150" s="224"/>
      <c r="F150" s="224"/>
      <c r="G150" s="298"/>
      <c r="H150" s="224">
        <f>P32</f>
        <v>331250</v>
      </c>
      <c r="I150" s="355"/>
      <c r="J150" s="225">
        <f>P46</f>
        <v>311250</v>
      </c>
      <c r="K150" s="299"/>
      <c r="L150" s="225">
        <f>P59</f>
        <v>311250</v>
      </c>
      <c r="M150" s="225"/>
      <c r="N150" s="224">
        <f>P78+P79-N169</f>
        <v>221250</v>
      </c>
      <c r="O150" s="224"/>
      <c r="P150" s="225">
        <f>P111</f>
        <v>214687.5</v>
      </c>
      <c r="Q150" s="224">
        <f>P128</f>
        <v>383750</v>
      </c>
      <c r="R150" s="224">
        <f>SUM(D150:Q150)</f>
        <v>2413437.5</v>
      </c>
      <c r="T150" s="33" t="s">
        <v>12</v>
      </c>
      <c r="U150" s="226">
        <f>SUM(J150:Q150)</f>
        <v>1442187.5</v>
      </c>
      <c r="V150" s="180">
        <f t="shared" ref="V150:V166" si="48">SUM(E150:H150)</f>
        <v>331250</v>
      </c>
      <c r="W150" s="224"/>
      <c r="X150" s="180">
        <f t="shared" ref="X150:X161" si="49">SUM(D150)</f>
        <v>640000</v>
      </c>
      <c r="Y150" s="224">
        <f>N169</f>
        <v>170000</v>
      </c>
      <c r="Z150" s="227">
        <f>SUM(U150:Y150)</f>
        <v>2583437.5</v>
      </c>
      <c r="AA150" s="228"/>
      <c r="AB150" s="229"/>
      <c r="AC150" s="222"/>
    </row>
    <row r="151" spans="2:29">
      <c r="B151" s="223">
        <v>2</v>
      </c>
      <c r="C151" s="33" t="s">
        <v>30</v>
      </c>
      <c r="D151" s="224"/>
      <c r="E151" s="224"/>
      <c r="F151" s="225"/>
      <c r="G151" s="299"/>
      <c r="H151" s="224"/>
      <c r="I151" s="355"/>
      <c r="J151" s="225">
        <f>P45</f>
        <v>532500</v>
      </c>
      <c r="K151" s="299"/>
      <c r="L151" s="225">
        <f>P62</f>
        <v>203750</v>
      </c>
      <c r="M151" s="225"/>
      <c r="N151" s="224">
        <f>P80</f>
        <v>228750</v>
      </c>
      <c r="O151" s="224">
        <f>P94</f>
        <v>83750</v>
      </c>
      <c r="P151" s="225">
        <f>P114</f>
        <v>45000</v>
      </c>
      <c r="Q151" s="224">
        <f>P127</f>
        <v>497500</v>
      </c>
      <c r="R151" s="224">
        <f t="shared" ref="R151:R166" si="50">SUM(D151:Q151)</f>
        <v>1591250</v>
      </c>
      <c r="T151" s="33" t="s">
        <v>30</v>
      </c>
      <c r="U151" s="226">
        <f t="shared" ref="U151:U166" si="51">SUM(J151:Q151)</f>
        <v>1591250</v>
      </c>
      <c r="V151" s="180">
        <f t="shared" si="48"/>
        <v>0</v>
      </c>
      <c r="W151" s="224"/>
      <c r="X151" s="180">
        <f t="shared" si="49"/>
        <v>0</v>
      </c>
      <c r="Y151" s="224"/>
      <c r="Z151" s="227">
        <f t="shared" ref="Z151:Z165" si="52">SUM(U151:Y151)</f>
        <v>1591250</v>
      </c>
      <c r="AA151" s="228"/>
      <c r="AB151" s="229"/>
      <c r="AC151" s="222"/>
    </row>
    <row r="152" spans="2:29">
      <c r="B152" s="223">
        <v>3</v>
      </c>
      <c r="C152" s="33" t="s">
        <v>20</v>
      </c>
      <c r="D152" s="224"/>
      <c r="E152" s="224"/>
      <c r="F152" s="225">
        <f>P21</f>
        <v>18970</v>
      </c>
      <c r="G152" s="299"/>
      <c r="H152" s="224">
        <f>P35</f>
        <v>125000</v>
      </c>
      <c r="I152" s="355"/>
      <c r="J152" s="225">
        <f>P47</f>
        <v>188906.25</v>
      </c>
      <c r="K152" s="299"/>
      <c r="L152" s="225">
        <f>P66</f>
        <v>0</v>
      </c>
      <c r="M152" s="225"/>
      <c r="N152" s="224">
        <f>P88</f>
        <v>263250</v>
      </c>
      <c r="O152" s="224">
        <f>P96</f>
        <v>33046.25</v>
      </c>
      <c r="P152" s="225">
        <f>P110</f>
        <v>239500</v>
      </c>
      <c r="Q152" s="224">
        <f>P129+P130-Q170</f>
        <v>372125</v>
      </c>
      <c r="R152" s="224">
        <f t="shared" si="50"/>
        <v>1240797.5</v>
      </c>
      <c r="T152" s="33" t="s">
        <v>20</v>
      </c>
      <c r="U152" s="226">
        <f t="shared" si="51"/>
        <v>1096827.5</v>
      </c>
      <c r="V152" s="180">
        <f t="shared" si="48"/>
        <v>143970</v>
      </c>
      <c r="W152" s="224"/>
      <c r="X152" s="180">
        <f t="shared" si="49"/>
        <v>0</v>
      </c>
      <c r="Y152" s="224">
        <f>Q170</f>
        <v>87000</v>
      </c>
      <c r="Z152" s="227">
        <f t="shared" si="52"/>
        <v>1327797.5</v>
      </c>
      <c r="AA152" s="228"/>
      <c r="AB152" s="229"/>
      <c r="AC152" s="222"/>
    </row>
    <row r="153" spans="2:29">
      <c r="B153" s="223">
        <v>4</v>
      </c>
      <c r="C153" s="33" t="s">
        <v>21</v>
      </c>
      <c r="D153" s="224"/>
      <c r="E153" s="224"/>
      <c r="F153" s="224">
        <f>P22</f>
        <v>12958.75</v>
      </c>
      <c r="G153" s="298"/>
      <c r="H153" s="224"/>
      <c r="I153" s="355"/>
      <c r="J153" s="225"/>
      <c r="K153" s="299"/>
      <c r="L153" s="225"/>
      <c r="M153" s="225"/>
      <c r="N153" s="224">
        <f>P87</f>
        <v>433750</v>
      </c>
      <c r="O153" s="224">
        <f>P95</f>
        <v>197168.75</v>
      </c>
      <c r="P153" s="225">
        <f>P116</f>
        <v>181750</v>
      </c>
      <c r="Q153" s="224">
        <f>P132</f>
        <v>434250</v>
      </c>
      <c r="R153" s="224">
        <f t="shared" si="50"/>
        <v>1259877.5</v>
      </c>
      <c r="T153" s="33" t="s">
        <v>21</v>
      </c>
      <c r="U153" s="226">
        <f t="shared" si="51"/>
        <v>1246918.75</v>
      </c>
      <c r="V153" s="180">
        <f t="shared" si="48"/>
        <v>12958.75</v>
      </c>
      <c r="W153" s="224"/>
      <c r="X153" s="180">
        <f t="shared" si="49"/>
        <v>0</v>
      </c>
      <c r="Y153" s="224"/>
      <c r="Z153" s="227">
        <f t="shared" si="52"/>
        <v>1259877.5</v>
      </c>
      <c r="AA153" s="228"/>
      <c r="AB153" s="229"/>
      <c r="AC153" s="222"/>
    </row>
    <row r="154" spans="2:29">
      <c r="B154" s="223">
        <v>5</v>
      </c>
      <c r="C154" s="230" t="s">
        <v>15</v>
      </c>
      <c r="D154" s="231"/>
      <c r="E154" s="225">
        <f>P11-E168</f>
        <v>316950</v>
      </c>
      <c r="F154" s="225"/>
      <c r="G154" s="299"/>
      <c r="H154" s="225"/>
      <c r="I154" s="356"/>
      <c r="J154" s="225"/>
      <c r="K154" s="299"/>
      <c r="L154" s="225"/>
      <c r="M154" s="225"/>
      <c r="N154" s="225">
        <f>P85</f>
        <v>60687.5</v>
      </c>
      <c r="O154" s="225">
        <f>P99</f>
        <v>30162.5</v>
      </c>
      <c r="P154" s="225">
        <f>P118</f>
        <v>35162.5</v>
      </c>
      <c r="Q154" s="225">
        <f>P136</f>
        <v>5000</v>
      </c>
      <c r="R154" s="224">
        <f t="shared" si="50"/>
        <v>447962.5</v>
      </c>
      <c r="T154" s="230" t="s">
        <v>15</v>
      </c>
      <c r="U154" s="226">
        <f t="shared" si="51"/>
        <v>131012.5</v>
      </c>
      <c r="V154" s="232">
        <f t="shared" si="48"/>
        <v>316950</v>
      </c>
      <c r="W154" s="224"/>
      <c r="X154" s="232">
        <f t="shared" si="49"/>
        <v>0</v>
      </c>
      <c r="Y154" s="224">
        <f>E168</f>
        <v>20000</v>
      </c>
      <c r="Z154" s="233">
        <f t="shared" si="52"/>
        <v>467962.5</v>
      </c>
      <c r="AA154" s="228"/>
      <c r="AB154" s="234"/>
      <c r="AC154" s="222"/>
    </row>
    <row r="155" spans="2:29">
      <c r="B155" s="223">
        <v>6</v>
      </c>
      <c r="C155" s="230" t="s">
        <v>33</v>
      </c>
      <c r="D155" s="231"/>
      <c r="E155" s="225"/>
      <c r="F155" s="225"/>
      <c r="G155" s="299"/>
      <c r="H155" s="225"/>
      <c r="I155" s="356"/>
      <c r="J155" s="225">
        <f>P48</f>
        <v>173602.5</v>
      </c>
      <c r="K155" s="299"/>
      <c r="L155" s="225">
        <f>P65</f>
        <v>293606.25</v>
      </c>
      <c r="M155" s="225"/>
      <c r="N155" s="225"/>
      <c r="O155" s="225"/>
      <c r="P155" s="225">
        <f>P112</f>
        <v>166140</v>
      </c>
      <c r="Q155" s="225">
        <f>P131</f>
        <v>376398.75</v>
      </c>
      <c r="R155" s="224">
        <f t="shared" si="50"/>
        <v>1009747.5</v>
      </c>
      <c r="T155" s="230" t="s">
        <v>33</v>
      </c>
      <c r="U155" s="226">
        <f t="shared" si="51"/>
        <v>1009747.5</v>
      </c>
      <c r="V155" s="232">
        <f t="shared" si="48"/>
        <v>0</v>
      </c>
      <c r="W155" s="224"/>
      <c r="X155" s="232">
        <f t="shared" si="49"/>
        <v>0</v>
      </c>
      <c r="Y155" s="224"/>
      <c r="Z155" s="233">
        <f t="shared" si="52"/>
        <v>1009747.5</v>
      </c>
      <c r="AA155" s="228"/>
      <c r="AB155" s="234"/>
      <c r="AC155" s="222"/>
    </row>
    <row r="156" spans="2:29">
      <c r="B156" s="223">
        <v>7</v>
      </c>
      <c r="C156" s="33" t="s">
        <v>22</v>
      </c>
      <c r="D156" s="224"/>
      <c r="E156" s="224"/>
      <c r="F156" s="225">
        <f>P25+P23</f>
        <v>224302.5</v>
      </c>
      <c r="G156" s="299"/>
      <c r="H156" s="224">
        <f>P36</f>
        <v>125000</v>
      </c>
      <c r="I156" s="355"/>
      <c r="J156" s="225"/>
      <c r="K156" s="299"/>
      <c r="L156" s="225"/>
      <c r="M156" s="225"/>
      <c r="N156" s="224">
        <f>P84</f>
        <v>204166.6</v>
      </c>
      <c r="O156" s="224"/>
      <c r="P156" s="225">
        <f>P117</f>
        <v>117530</v>
      </c>
      <c r="Q156" s="224">
        <f>P133</f>
        <v>53000</v>
      </c>
      <c r="R156" s="224">
        <f t="shared" si="50"/>
        <v>723999.1</v>
      </c>
      <c r="T156" s="33" t="s">
        <v>22</v>
      </c>
      <c r="U156" s="226">
        <f t="shared" si="51"/>
        <v>374696.6</v>
      </c>
      <c r="V156" s="180">
        <f t="shared" si="48"/>
        <v>349302.5</v>
      </c>
      <c r="W156" s="224"/>
      <c r="X156" s="180">
        <f t="shared" si="49"/>
        <v>0</v>
      </c>
      <c r="Y156" s="224"/>
      <c r="Z156" s="227">
        <f t="shared" si="52"/>
        <v>723999.1</v>
      </c>
      <c r="AA156" s="228"/>
      <c r="AB156" s="229"/>
      <c r="AC156" s="222"/>
    </row>
    <row r="157" spans="2:29">
      <c r="B157" s="223">
        <v>8</v>
      </c>
      <c r="C157" s="33" t="s">
        <v>28</v>
      </c>
      <c r="D157" s="224"/>
      <c r="E157" s="224"/>
      <c r="F157" s="225"/>
      <c r="G157" s="299"/>
      <c r="H157" s="224">
        <f>P34</f>
        <v>125000</v>
      </c>
      <c r="I157" s="355"/>
      <c r="J157" s="225"/>
      <c r="K157" s="299"/>
      <c r="L157" s="225"/>
      <c r="M157" s="225"/>
      <c r="N157" s="224"/>
      <c r="O157" s="224">
        <f>P97</f>
        <v>98750</v>
      </c>
      <c r="P157" s="225">
        <f>P113</f>
        <v>82200</v>
      </c>
      <c r="Q157" s="224">
        <f>P134</f>
        <v>5000</v>
      </c>
      <c r="R157" s="224">
        <f t="shared" si="50"/>
        <v>310950</v>
      </c>
      <c r="T157" s="33" t="s">
        <v>28</v>
      </c>
      <c r="U157" s="226">
        <f t="shared" si="51"/>
        <v>185950</v>
      </c>
      <c r="V157" s="180">
        <f t="shared" si="48"/>
        <v>125000</v>
      </c>
      <c r="W157" s="224"/>
      <c r="X157" s="180">
        <f t="shared" si="49"/>
        <v>0</v>
      </c>
      <c r="Y157" s="224"/>
      <c r="Z157" s="227">
        <f t="shared" si="52"/>
        <v>310950</v>
      </c>
      <c r="AA157" s="228"/>
      <c r="AB157" s="229"/>
      <c r="AC157" s="222"/>
    </row>
    <row r="158" spans="2:29">
      <c r="B158" s="223">
        <v>9</v>
      </c>
      <c r="C158" s="33" t="s">
        <v>27</v>
      </c>
      <c r="D158" s="224"/>
      <c r="E158" s="224"/>
      <c r="F158" s="224"/>
      <c r="G158" s="298"/>
      <c r="H158" s="224">
        <f>P33</f>
        <v>125000</v>
      </c>
      <c r="I158" s="355"/>
      <c r="J158" s="225"/>
      <c r="K158" s="299"/>
      <c r="L158" s="225"/>
      <c r="M158" s="225"/>
      <c r="N158" s="224">
        <f>P81</f>
        <v>179800</v>
      </c>
      <c r="O158" s="224"/>
      <c r="P158" s="225"/>
      <c r="Q158" s="224">
        <f>P137</f>
        <v>5000</v>
      </c>
      <c r="R158" s="224">
        <f t="shared" si="50"/>
        <v>309800</v>
      </c>
      <c r="T158" s="33" t="s">
        <v>27</v>
      </c>
      <c r="U158" s="226">
        <f t="shared" si="51"/>
        <v>184800</v>
      </c>
      <c r="V158" s="180">
        <f t="shared" si="48"/>
        <v>125000</v>
      </c>
      <c r="W158" s="224"/>
      <c r="X158" s="180">
        <f t="shared" si="49"/>
        <v>0</v>
      </c>
      <c r="Y158" s="224"/>
      <c r="Z158" s="227">
        <f t="shared" si="52"/>
        <v>309800</v>
      </c>
      <c r="AA158" s="228"/>
      <c r="AB158" s="229"/>
      <c r="AC158" s="222"/>
    </row>
    <row r="159" spans="2:29">
      <c r="B159" s="223">
        <v>10</v>
      </c>
      <c r="C159" s="33" t="s">
        <v>26</v>
      </c>
      <c r="D159" s="224"/>
      <c r="E159" s="224"/>
      <c r="F159" s="224"/>
      <c r="G159" s="298"/>
      <c r="H159" s="224">
        <f>P31</f>
        <v>737500</v>
      </c>
      <c r="I159" s="355"/>
      <c r="J159" s="225"/>
      <c r="K159" s="299"/>
      <c r="L159" s="225"/>
      <c r="M159" s="225"/>
      <c r="N159" s="224">
        <f>P82</f>
        <v>56200</v>
      </c>
      <c r="O159" s="224"/>
      <c r="P159" s="225"/>
      <c r="Q159" s="224"/>
      <c r="R159" s="224">
        <f t="shared" si="50"/>
        <v>793700</v>
      </c>
      <c r="T159" s="33" t="s">
        <v>26</v>
      </c>
      <c r="U159" s="226">
        <f t="shared" si="51"/>
        <v>56200</v>
      </c>
      <c r="V159" s="180">
        <f t="shared" si="48"/>
        <v>737500</v>
      </c>
      <c r="W159" s="224"/>
      <c r="X159" s="180">
        <f t="shared" si="49"/>
        <v>0</v>
      </c>
      <c r="Y159" s="224"/>
      <c r="Z159" s="227">
        <f t="shared" si="52"/>
        <v>793700</v>
      </c>
      <c r="AA159" s="228"/>
      <c r="AB159" s="229"/>
      <c r="AC159" s="222"/>
    </row>
    <row r="160" spans="2:29">
      <c r="B160" s="223">
        <v>11</v>
      </c>
      <c r="C160" s="33" t="s">
        <v>56</v>
      </c>
      <c r="D160" s="224"/>
      <c r="E160" s="224"/>
      <c r="F160" s="224"/>
      <c r="G160" s="298"/>
      <c r="H160" s="224"/>
      <c r="I160" s="355"/>
      <c r="J160" s="225"/>
      <c r="K160" s="299"/>
      <c r="L160" s="225"/>
      <c r="M160" s="225"/>
      <c r="N160" s="224">
        <f>P83</f>
        <v>119800</v>
      </c>
      <c r="O160" s="224"/>
      <c r="P160" s="225"/>
      <c r="Q160" s="224"/>
      <c r="R160" s="224">
        <f t="shared" si="50"/>
        <v>119800</v>
      </c>
      <c r="T160" s="33" t="s">
        <v>56</v>
      </c>
      <c r="U160" s="226">
        <f t="shared" si="51"/>
        <v>119800</v>
      </c>
      <c r="V160" s="180">
        <f t="shared" si="48"/>
        <v>0</v>
      </c>
      <c r="W160" s="224"/>
      <c r="X160" s="180">
        <f t="shared" si="49"/>
        <v>0</v>
      </c>
      <c r="Y160" s="224"/>
      <c r="Z160" s="227">
        <f t="shared" si="52"/>
        <v>119800</v>
      </c>
      <c r="AA160" s="228"/>
      <c r="AB160" s="235"/>
      <c r="AC160" s="222"/>
    </row>
    <row r="161" spans="1:29">
      <c r="B161" s="223">
        <v>12</v>
      </c>
      <c r="C161" s="33" t="s">
        <v>97</v>
      </c>
      <c r="D161" s="224"/>
      <c r="E161" s="224"/>
      <c r="F161" s="224">
        <f>P19</f>
        <v>426210</v>
      </c>
      <c r="G161" s="298"/>
      <c r="H161" s="224"/>
      <c r="I161" s="355"/>
      <c r="J161" s="225"/>
      <c r="K161" s="299"/>
      <c r="L161" s="225"/>
      <c r="M161" s="225"/>
      <c r="N161" s="224"/>
      <c r="O161" s="224"/>
      <c r="P161" s="225"/>
      <c r="Q161" s="224"/>
      <c r="R161" s="224">
        <f t="shared" si="50"/>
        <v>426210</v>
      </c>
      <c r="T161" s="33" t="s">
        <v>97</v>
      </c>
      <c r="U161" s="226">
        <f t="shared" si="51"/>
        <v>0</v>
      </c>
      <c r="V161" s="180">
        <f t="shared" si="48"/>
        <v>426210</v>
      </c>
      <c r="W161" s="224"/>
      <c r="X161" s="180">
        <f t="shared" si="49"/>
        <v>0</v>
      </c>
      <c r="Y161" s="224"/>
      <c r="Z161" s="227">
        <f t="shared" si="52"/>
        <v>426210</v>
      </c>
      <c r="AA161" s="228"/>
      <c r="AB161" s="229"/>
      <c r="AC161" s="222"/>
    </row>
    <row r="162" spans="1:29">
      <c r="B162" s="223">
        <v>13</v>
      </c>
      <c r="C162" s="33" t="s">
        <v>19</v>
      </c>
      <c r="D162" s="224"/>
      <c r="E162" s="224"/>
      <c r="F162" s="224">
        <f>P20</f>
        <v>201250</v>
      </c>
      <c r="G162" s="298"/>
      <c r="H162" s="224"/>
      <c r="I162" s="355"/>
      <c r="J162" s="225"/>
      <c r="K162" s="299"/>
      <c r="L162" s="225"/>
      <c r="M162" s="225"/>
      <c r="N162" s="224"/>
      <c r="O162" s="224">
        <f>P93</f>
        <v>204062.5</v>
      </c>
      <c r="P162" s="225"/>
      <c r="Q162" s="224">
        <f>P135</f>
        <v>5000</v>
      </c>
      <c r="R162" s="224">
        <f t="shared" si="50"/>
        <v>410312.5</v>
      </c>
      <c r="T162" s="33" t="s">
        <v>19</v>
      </c>
      <c r="U162" s="226">
        <f t="shared" si="51"/>
        <v>209062.5</v>
      </c>
      <c r="V162" s="180">
        <f t="shared" si="48"/>
        <v>201250</v>
      </c>
      <c r="W162" s="180"/>
      <c r="X162" s="224"/>
      <c r="Y162" s="224"/>
      <c r="Z162" s="227">
        <f t="shared" si="52"/>
        <v>410312.5</v>
      </c>
      <c r="AA162" s="228"/>
      <c r="AB162" s="229"/>
      <c r="AC162" s="222"/>
    </row>
    <row r="163" spans="1:29">
      <c r="B163" s="223">
        <v>14</v>
      </c>
      <c r="C163" s="33" t="s">
        <v>29</v>
      </c>
      <c r="D163" s="236"/>
      <c r="E163" s="236"/>
      <c r="F163" s="236"/>
      <c r="G163" s="298"/>
      <c r="H163" s="224">
        <f>P38</f>
        <v>86375</v>
      </c>
      <c r="I163" s="355"/>
      <c r="J163" s="225"/>
      <c r="K163" s="299"/>
      <c r="L163" s="225"/>
      <c r="M163" s="225"/>
      <c r="N163" s="224">
        <f>P86</f>
        <v>43650</v>
      </c>
      <c r="O163" s="224">
        <f>P98</f>
        <v>27500</v>
      </c>
      <c r="P163" s="225"/>
      <c r="Q163" s="224"/>
      <c r="R163" s="224">
        <f t="shared" si="50"/>
        <v>157525</v>
      </c>
      <c r="T163" s="33" t="s">
        <v>29</v>
      </c>
      <c r="U163" s="226">
        <f t="shared" si="51"/>
        <v>71150</v>
      </c>
      <c r="V163" s="180">
        <f t="shared" si="48"/>
        <v>86375</v>
      </c>
      <c r="W163" s="180"/>
      <c r="X163" s="224"/>
      <c r="Y163" s="224"/>
      <c r="Z163" s="227">
        <f t="shared" si="52"/>
        <v>157525</v>
      </c>
      <c r="AA163" s="228"/>
      <c r="AB163" s="235"/>
      <c r="AC163" s="222"/>
    </row>
    <row r="164" spans="1:29">
      <c r="B164" s="223">
        <v>15</v>
      </c>
      <c r="C164" s="33" t="s">
        <v>59</v>
      </c>
      <c r="D164" s="236"/>
      <c r="E164" s="236"/>
      <c r="F164" s="237"/>
      <c r="G164" s="300"/>
      <c r="H164" s="238"/>
      <c r="I164" s="357"/>
      <c r="J164" s="225"/>
      <c r="K164" s="299"/>
      <c r="L164" s="225"/>
      <c r="M164" s="225"/>
      <c r="N164" s="224"/>
      <c r="O164" s="224">
        <f>P100</f>
        <v>100250</v>
      </c>
      <c r="P164" s="225"/>
      <c r="Q164" s="224"/>
      <c r="R164" s="224">
        <f t="shared" si="50"/>
        <v>100250</v>
      </c>
      <c r="T164" s="33" t="s">
        <v>59</v>
      </c>
      <c r="U164" s="226">
        <f t="shared" si="51"/>
        <v>100250</v>
      </c>
      <c r="V164" s="180">
        <f t="shared" si="48"/>
        <v>0</v>
      </c>
      <c r="W164" s="180"/>
      <c r="X164" s="224"/>
      <c r="Y164" s="224"/>
      <c r="Z164" s="227">
        <f t="shared" si="52"/>
        <v>100250</v>
      </c>
      <c r="AA164" s="228"/>
      <c r="AB164" s="235"/>
      <c r="AC164" s="222"/>
    </row>
    <row r="165" spans="1:29">
      <c r="B165" s="223">
        <v>16</v>
      </c>
      <c r="C165" s="33" t="s">
        <v>23</v>
      </c>
      <c r="D165" s="236"/>
      <c r="E165" s="236"/>
      <c r="F165" s="238">
        <f>P24</f>
        <v>262500</v>
      </c>
      <c r="G165" s="300"/>
      <c r="H165" s="238">
        <f>P37</f>
        <v>86375</v>
      </c>
      <c r="I165" s="357"/>
      <c r="J165" s="225"/>
      <c r="K165" s="299"/>
      <c r="L165" s="225"/>
      <c r="M165" s="225"/>
      <c r="N165" s="224"/>
      <c r="O165" s="224">
        <f>P101</f>
        <v>32562.5</v>
      </c>
      <c r="P165" s="225"/>
      <c r="Q165" s="224"/>
      <c r="R165" s="224">
        <f t="shared" si="50"/>
        <v>381437.5</v>
      </c>
      <c r="T165" s="33" t="s">
        <v>23</v>
      </c>
      <c r="U165" s="226">
        <f t="shared" si="51"/>
        <v>32562.5</v>
      </c>
      <c r="V165" s="180">
        <f t="shared" si="48"/>
        <v>348875</v>
      </c>
      <c r="W165" s="180"/>
      <c r="X165" s="224"/>
      <c r="Y165" s="224"/>
      <c r="Z165" s="227">
        <f t="shared" si="52"/>
        <v>381437.5</v>
      </c>
      <c r="AA165" s="228"/>
      <c r="AB165" s="121"/>
      <c r="AC165" s="239"/>
    </row>
    <row r="166" spans="1:29">
      <c r="B166" s="223">
        <v>17</v>
      </c>
      <c r="C166" s="33" t="s">
        <v>60</v>
      </c>
      <c r="D166" s="224"/>
      <c r="E166" s="224"/>
      <c r="F166" s="224"/>
      <c r="G166" s="298"/>
      <c r="H166" s="224"/>
      <c r="I166" s="355"/>
      <c r="J166" s="225"/>
      <c r="K166" s="299"/>
      <c r="L166" s="225"/>
      <c r="M166" s="225"/>
      <c r="N166" s="224"/>
      <c r="O166" s="236"/>
      <c r="P166" s="225">
        <f>P115</f>
        <v>116250</v>
      </c>
      <c r="Q166" s="224"/>
      <c r="R166" s="224">
        <f t="shared" si="50"/>
        <v>116250</v>
      </c>
      <c r="T166" s="33" t="s">
        <v>60</v>
      </c>
      <c r="U166" s="226">
        <f t="shared" si="51"/>
        <v>116250</v>
      </c>
      <c r="V166" s="180">
        <f t="shared" si="48"/>
        <v>0</v>
      </c>
      <c r="W166" s="224"/>
      <c r="X166" s="180">
        <f>SUM(D166)</f>
        <v>0</v>
      </c>
      <c r="Y166" s="224"/>
      <c r="Z166" s="227">
        <f>SUM(U166:Y166)</f>
        <v>116250</v>
      </c>
      <c r="AA166" s="228"/>
      <c r="AB166" s="235"/>
      <c r="AC166" s="222"/>
    </row>
    <row r="167" spans="1:29">
      <c r="B167" s="240"/>
      <c r="C167" s="241" t="s">
        <v>98</v>
      </c>
      <c r="D167" s="236"/>
      <c r="E167" s="236"/>
      <c r="F167" s="237"/>
      <c r="G167" s="300"/>
      <c r="H167" s="237"/>
      <c r="I167" s="357"/>
      <c r="J167" s="242"/>
      <c r="K167" s="299"/>
      <c r="L167" s="242"/>
      <c r="M167" s="242"/>
      <c r="N167" s="236"/>
      <c r="O167" s="236"/>
      <c r="P167" s="242"/>
      <c r="Q167" s="236"/>
      <c r="R167" s="236"/>
      <c r="T167" s="224"/>
      <c r="U167" s="243"/>
      <c r="V167" s="180"/>
      <c r="W167" s="180"/>
      <c r="X167" s="224"/>
      <c r="Y167" s="224"/>
      <c r="Z167" s="227"/>
      <c r="AA167" s="228"/>
      <c r="AB167" s="121"/>
      <c r="AC167" s="239"/>
    </row>
    <row r="168" spans="1:29">
      <c r="A168" s="244" t="s">
        <v>99</v>
      </c>
      <c r="B168" s="245"/>
      <c r="C168" s="246" t="s">
        <v>100</v>
      </c>
      <c r="D168" s="247"/>
      <c r="E168" s="248">
        <f>F11</f>
        <v>20000</v>
      </c>
      <c r="F168" s="237"/>
      <c r="G168" s="300"/>
      <c r="H168" s="237"/>
      <c r="I168" s="357"/>
      <c r="J168" s="242"/>
      <c r="K168" s="299"/>
      <c r="L168" s="242"/>
      <c r="M168" s="242"/>
      <c r="N168" s="236"/>
      <c r="O168" s="236"/>
      <c r="P168" s="242"/>
      <c r="Q168" s="236"/>
      <c r="R168" s="249">
        <f>SUM(E168)</f>
        <v>20000</v>
      </c>
      <c r="T168" s="224"/>
      <c r="U168" s="243"/>
      <c r="V168" s="180"/>
      <c r="W168" s="180"/>
      <c r="X168" s="224"/>
      <c r="Y168" s="224"/>
      <c r="Z168" s="227"/>
      <c r="AA168" s="228"/>
      <c r="AB168" s="121"/>
      <c r="AC168" s="239"/>
    </row>
    <row r="169" spans="1:29">
      <c r="A169" s="250" t="s">
        <v>101</v>
      </c>
      <c r="B169" s="251"/>
      <c r="C169" s="252" t="s">
        <v>102</v>
      </c>
      <c r="D169" s="224"/>
      <c r="E169" s="224"/>
      <c r="F169" s="238"/>
      <c r="G169" s="300"/>
      <c r="H169" s="238"/>
      <c r="I169" s="357"/>
      <c r="J169" s="225"/>
      <c r="K169" s="299"/>
      <c r="L169" s="225"/>
      <c r="M169" s="225"/>
      <c r="N169" s="249">
        <f>P79</f>
        <v>170000</v>
      </c>
      <c r="O169" s="249"/>
      <c r="P169" s="225"/>
      <c r="Q169" s="224"/>
      <c r="R169" s="249">
        <f>N169</f>
        <v>170000</v>
      </c>
      <c r="T169" s="224"/>
      <c r="U169" s="243"/>
      <c r="V169" s="180"/>
      <c r="W169" s="180"/>
      <c r="X169" s="224"/>
      <c r="Y169" s="224"/>
      <c r="Z169" s="227"/>
      <c r="AA169" s="228"/>
      <c r="AB169" s="121"/>
      <c r="AC169" s="239"/>
    </row>
    <row r="170" spans="1:29">
      <c r="A170" s="250" t="s">
        <v>103</v>
      </c>
      <c r="B170" s="241"/>
      <c r="C170" s="252" t="s">
        <v>65</v>
      </c>
      <c r="D170" s="224"/>
      <c r="E170" s="224"/>
      <c r="F170" s="253"/>
      <c r="G170" s="300"/>
      <c r="H170" s="238"/>
      <c r="I170" s="357"/>
      <c r="J170" s="225"/>
      <c r="K170" s="299"/>
      <c r="L170" s="225"/>
      <c r="M170" s="225"/>
      <c r="N170" s="254"/>
      <c r="O170" s="224"/>
      <c r="P170" s="225"/>
      <c r="Q170" s="249">
        <f>P130</f>
        <v>87000</v>
      </c>
      <c r="R170" s="249">
        <f>Q170</f>
        <v>87000</v>
      </c>
      <c r="T170" s="224"/>
      <c r="U170" s="243"/>
      <c r="V170" s="180"/>
      <c r="W170" s="180"/>
      <c r="X170" s="224"/>
      <c r="Y170" s="224"/>
      <c r="Z170" s="227"/>
      <c r="AA170" s="228"/>
      <c r="AB170" s="121"/>
      <c r="AC170" s="239"/>
    </row>
    <row r="171" spans="1:29">
      <c r="C171" s="23" t="s">
        <v>66</v>
      </c>
      <c r="D171" s="255">
        <f>SUM(D150:D170)</f>
        <v>640000</v>
      </c>
      <c r="E171" s="255">
        <f>SUM(E150:E170)</f>
        <v>336950</v>
      </c>
      <c r="F171" s="255">
        <f>SUM(F150:F170)</f>
        <v>1146191.25</v>
      </c>
      <c r="G171" s="301"/>
      <c r="H171" s="255">
        <f>SUM(H150:H170)</f>
        <v>1741500</v>
      </c>
      <c r="I171" s="358"/>
      <c r="J171" s="255">
        <f t="shared" ref="J171:P171" si="53">SUM(J150:J170)</f>
        <v>1206258.75</v>
      </c>
      <c r="K171" s="301"/>
      <c r="L171" s="255">
        <f t="shared" si="53"/>
        <v>808606.25</v>
      </c>
      <c r="M171" s="255"/>
      <c r="N171" s="255">
        <f>SUM(N150:N170)</f>
        <v>1981304.1</v>
      </c>
      <c r="O171" s="256">
        <f t="shared" si="53"/>
        <v>807252.5</v>
      </c>
      <c r="P171" s="256">
        <f t="shared" si="53"/>
        <v>1198220</v>
      </c>
      <c r="Q171" s="256">
        <f>SUM(Q150:Q170)</f>
        <v>2224023.75</v>
      </c>
      <c r="R171" s="257">
        <f>SUM(D171:Q171)</f>
        <v>12090306.6</v>
      </c>
      <c r="T171" s="258"/>
      <c r="U171" s="243"/>
      <c r="V171" s="180"/>
      <c r="W171" s="180"/>
      <c r="X171" s="224"/>
      <c r="Y171" s="224"/>
      <c r="Z171" s="180">
        <f>SUM(Z150:Z170)</f>
        <v>12090306.6</v>
      </c>
    </row>
    <row r="172" spans="1:29">
      <c r="D172" s="259"/>
      <c r="E172" s="259"/>
      <c r="F172" s="259"/>
      <c r="G172" s="302"/>
      <c r="H172" s="259"/>
      <c r="I172" s="359"/>
      <c r="J172" s="259"/>
      <c r="K172" s="302"/>
      <c r="L172" s="259"/>
      <c r="M172" s="259"/>
      <c r="N172" s="260"/>
      <c r="O172" s="259"/>
      <c r="R172" s="28"/>
      <c r="S172" s="28"/>
    </row>
  </sheetData>
  <mergeCells count="2">
    <mergeCell ref="I32:I38"/>
    <mergeCell ref="K33:K38"/>
  </mergeCells>
  <dataValidations count="2">
    <dataValidation type="list" allowBlank="1" showInputMessage="1" showErrorMessage="1" sqref="WVI983094 IW65590 SS65590 ACO65590 AMK65590 AWG65590 BGC65590 BPY65590 BZU65590 CJQ65590 CTM65590 DDI65590 DNE65590 DXA65590 EGW65590 EQS65590 FAO65590 FKK65590 FUG65590 GEC65590 GNY65590 GXU65590 HHQ65590 HRM65590 IBI65590 ILE65590 IVA65590 JEW65590 JOS65590 JYO65590 KIK65590 KSG65590 LCC65590 LLY65590 LVU65590 MFQ65590 MPM65590 MZI65590 NJE65590 NTA65590 OCW65590 OMS65590 OWO65590 PGK65590 PQG65590 QAC65590 QJY65590 QTU65590 RDQ65590 RNM65590 RXI65590 SHE65590 SRA65590 TAW65590 TKS65590 TUO65590 UEK65590 UOG65590 UYC65590 VHY65590 VRU65590 WBQ65590 WLM65590 WVI65590 IW131126 SS131126 ACO131126 AMK131126 AWG131126 BGC131126 BPY131126 BZU131126 CJQ131126 CTM131126 DDI131126 DNE131126 DXA131126 EGW131126 EQS131126 FAO131126 FKK131126 FUG131126 GEC131126 GNY131126 GXU131126 HHQ131126 HRM131126 IBI131126 ILE131126 IVA131126 JEW131126 JOS131126 JYO131126 KIK131126 KSG131126 LCC131126 LLY131126 LVU131126 MFQ131126 MPM131126 MZI131126 NJE131126 NTA131126 OCW131126 OMS131126 OWO131126 PGK131126 PQG131126 QAC131126 QJY131126 QTU131126 RDQ131126 RNM131126 RXI131126 SHE131126 SRA131126 TAW131126 TKS131126 TUO131126 UEK131126 UOG131126 UYC131126 VHY131126 VRU131126 WBQ131126 WLM131126 WVI131126 IW196662 SS196662 ACO196662 AMK196662 AWG196662 BGC196662 BPY196662 BZU196662 CJQ196662 CTM196662 DDI196662 DNE196662 DXA196662 EGW196662 EQS196662 FAO196662 FKK196662 FUG196662 GEC196662 GNY196662 GXU196662 HHQ196662 HRM196662 IBI196662 ILE196662 IVA196662 JEW196662 JOS196662 JYO196662 KIK196662 KSG196662 LCC196662 LLY196662 LVU196662 MFQ196662 MPM196662 MZI196662 NJE196662 NTA196662 OCW196662 OMS196662 OWO196662 PGK196662 PQG196662 QAC196662 QJY196662 QTU196662 RDQ196662 RNM196662 RXI196662 SHE196662 SRA196662 TAW196662 TKS196662 TUO196662 UEK196662 UOG196662 UYC196662 VHY196662 VRU196662 WBQ196662 WLM196662 WVI196662 IW262198 SS262198 ACO262198 AMK262198 AWG262198 BGC262198 BPY262198 BZU262198 CJQ262198 CTM262198 DDI262198 DNE262198 DXA262198 EGW262198 EQS262198 FAO262198 FKK262198 FUG262198 GEC262198 GNY262198 GXU262198 HHQ262198 HRM262198 IBI262198 ILE262198 IVA262198 JEW262198 JOS262198 JYO262198 KIK262198 KSG262198 LCC262198 LLY262198 LVU262198 MFQ262198 MPM262198 MZI262198 NJE262198 NTA262198 OCW262198 OMS262198 OWO262198 PGK262198 PQG262198 QAC262198 QJY262198 QTU262198 RDQ262198 RNM262198 RXI262198 SHE262198 SRA262198 TAW262198 TKS262198 TUO262198 UEK262198 UOG262198 UYC262198 VHY262198 VRU262198 WBQ262198 WLM262198 WVI262198 IW327734 SS327734 ACO327734 AMK327734 AWG327734 BGC327734 BPY327734 BZU327734 CJQ327734 CTM327734 DDI327734 DNE327734 DXA327734 EGW327734 EQS327734 FAO327734 FKK327734 FUG327734 GEC327734 GNY327734 GXU327734 HHQ327734 HRM327734 IBI327734 ILE327734 IVA327734 JEW327734 JOS327734 JYO327734 KIK327734 KSG327734 LCC327734 LLY327734 LVU327734 MFQ327734 MPM327734 MZI327734 NJE327734 NTA327734 OCW327734 OMS327734 OWO327734 PGK327734 PQG327734 QAC327734 QJY327734 QTU327734 RDQ327734 RNM327734 RXI327734 SHE327734 SRA327734 TAW327734 TKS327734 TUO327734 UEK327734 UOG327734 UYC327734 VHY327734 VRU327734 WBQ327734 WLM327734 WVI327734 IW393270 SS393270 ACO393270 AMK393270 AWG393270 BGC393270 BPY393270 BZU393270 CJQ393270 CTM393270 DDI393270 DNE393270 DXA393270 EGW393270 EQS393270 FAO393270 FKK393270 FUG393270 GEC393270 GNY393270 GXU393270 HHQ393270 HRM393270 IBI393270 ILE393270 IVA393270 JEW393270 JOS393270 JYO393270 KIK393270 KSG393270 LCC393270 LLY393270 LVU393270 MFQ393270 MPM393270 MZI393270 NJE393270 NTA393270 OCW393270 OMS393270 OWO393270 PGK393270 PQG393270 QAC393270 QJY393270 QTU393270 RDQ393270 RNM393270 RXI393270 SHE393270 SRA393270 TAW393270 TKS393270 TUO393270 UEK393270 UOG393270 UYC393270 VHY393270 VRU393270 WBQ393270 WLM393270 WVI393270 IW458806 SS458806 ACO458806 AMK458806 AWG458806 BGC458806 BPY458806 BZU458806 CJQ458806 CTM458806 DDI458806 DNE458806 DXA458806 EGW458806 EQS458806 FAO458806 FKK458806 FUG458806 GEC458806 GNY458806 GXU458806 HHQ458806 HRM458806 IBI458806 ILE458806 IVA458806 JEW458806 JOS458806 JYO458806 KIK458806 KSG458806 LCC458806 LLY458806 LVU458806 MFQ458806 MPM458806 MZI458806 NJE458806 NTA458806 OCW458806 OMS458806 OWO458806 PGK458806 PQG458806 QAC458806 QJY458806 QTU458806 RDQ458806 RNM458806 RXI458806 SHE458806 SRA458806 TAW458806 TKS458806 TUO458806 UEK458806 UOG458806 UYC458806 VHY458806 VRU458806 WBQ458806 WLM458806 WVI458806 IW524342 SS524342 ACO524342 AMK524342 AWG524342 BGC524342 BPY524342 BZU524342 CJQ524342 CTM524342 DDI524342 DNE524342 DXA524342 EGW524342 EQS524342 FAO524342 FKK524342 FUG524342 GEC524342 GNY524342 GXU524342 HHQ524342 HRM524342 IBI524342 ILE524342 IVA524342 JEW524342 JOS524342 JYO524342 KIK524342 KSG524342 LCC524342 LLY524342 LVU524342 MFQ524342 MPM524342 MZI524342 NJE524342 NTA524342 OCW524342 OMS524342 OWO524342 PGK524342 PQG524342 QAC524342 QJY524342 QTU524342 RDQ524342 RNM524342 RXI524342 SHE524342 SRA524342 TAW524342 TKS524342 TUO524342 UEK524342 UOG524342 UYC524342 VHY524342 VRU524342 WBQ524342 WLM524342 WVI524342 IW589878 SS589878 ACO589878 AMK589878 AWG589878 BGC589878 BPY589878 BZU589878 CJQ589878 CTM589878 DDI589878 DNE589878 DXA589878 EGW589878 EQS589878 FAO589878 FKK589878 FUG589878 GEC589878 GNY589878 GXU589878 HHQ589878 HRM589878 IBI589878 ILE589878 IVA589878 JEW589878 JOS589878 JYO589878 KIK589878 KSG589878 LCC589878 LLY589878 LVU589878 MFQ589878 MPM589878 MZI589878 NJE589878 NTA589878 OCW589878 OMS589878 OWO589878 PGK589878 PQG589878 QAC589878 QJY589878 QTU589878 RDQ589878 RNM589878 RXI589878 SHE589878 SRA589878 TAW589878 TKS589878 TUO589878 UEK589878 UOG589878 UYC589878 VHY589878 VRU589878 WBQ589878 WLM589878 WVI589878 IW655414 SS655414 ACO655414 AMK655414 AWG655414 BGC655414 BPY655414 BZU655414 CJQ655414 CTM655414 DDI655414 DNE655414 DXA655414 EGW655414 EQS655414 FAO655414 FKK655414 FUG655414 GEC655414 GNY655414 GXU655414 HHQ655414 HRM655414 IBI655414 ILE655414 IVA655414 JEW655414 JOS655414 JYO655414 KIK655414 KSG655414 LCC655414 LLY655414 LVU655414 MFQ655414 MPM655414 MZI655414 NJE655414 NTA655414 OCW655414 OMS655414 OWO655414 PGK655414 PQG655414 QAC655414 QJY655414 QTU655414 RDQ655414 RNM655414 RXI655414 SHE655414 SRA655414 TAW655414 TKS655414 TUO655414 UEK655414 UOG655414 UYC655414 VHY655414 VRU655414 WBQ655414 WLM655414 WVI655414 IW720950 SS720950 ACO720950 AMK720950 AWG720950 BGC720950 BPY720950 BZU720950 CJQ720950 CTM720950 DDI720950 DNE720950 DXA720950 EGW720950 EQS720950 FAO720950 FKK720950 FUG720950 GEC720950 GNY720950 GXU720950 HHQ720950 HRM720950 IBI720950 ILE720950 IVA720950 JEW720950 JOS720950 JYO720950 KIK720950 KSG720950 LCC720950 LLY720950 LVU720950 MFQ720950 MPM720950 MZI720950 NJE720950 NTA720950 OCW720950 OMS720950 OWO720950 PGK720950 PQG720950 QAC720950 QJY720950 QTU720950 RDQ720950 RNM720950 RXI720950 SHE720950 SRA720950 TAW720950 TKS720950 TUO720950 UEK720950 UOG720950 UYC720950 VHY720950 VRU720950 WBQ720950 WLM720950 WVI720950 IW786486 SS786486 ACO786486 AMK786486 AWG786486 BGC786486 BPY786486 BZU786486 CJQ786486 CTM786486 DDI786486 DNE786486 DXA786486 EGW786486 EQS786486 FAO786486 FKK786486 FUG786486 GEC786486 GNY786486 GXU786486 HHQ786486 HRM786486 IBI786486 ILE786486 IVA786486 JEW786486 JOS786486 JYO786486 KIK786486 KSG786486 LCC786486 LLY786486 LVU786486 MFQ786486 MPM786486 MZI786486 NJE786486 NTA786486 OCW786486 OMS786486 OWO786486 PGK786486 PQG786486 QAC786486 QJY786486 QTU786486 RDQ786486 RNM786486 RXI786486 SHE786486 SRA786486 TAW786486 TKS786486 TUO786486 UEK786486 UOG786486 UYC786486 VHY786486 VRU786486 WBQ786486 WLM786486 WVI786486 IW852022 SS852022 ACO852022 AMK852022 AWG852022 BGC852022 BPY852022 BZU852022 CJQ852022 CTM852022 DDI852022 DNE852022 DXA852022 EGW852022 EQS852022 FAO852022 FKK852022 FUG852022 GEC852022 GNY852022 GXU852022 HHQ852022 HRM852022 IBI852022 ILE852022 IVA852022 JEW852022 JOS852022 JYO852022 KIK852022 KSG852022 LCC852022 LLY852022 LVU852022 MFQ852022 MPM852022 MZI852022 NJE852022 NTA852022 OCW852022 OMS852022 OWO852022 PGK852022 PQG852022 QAC852022 QJY852022 QTU852022 RDQ852022 RNM852022 RXI852022 SHE852022 SRA852022 TAW852022 TKS852022 TUO852022 UEK852022 UOG852022 UYC852022 VHY852022 VRU852022 WBQ852022 WLM852022 WVI852022 IW917558 SS917558 ACO917558 AMK917558 AWG917558 BGC917558 BPY917558 BZU917558 CJQ917558 CTM917558 DDI917558 DNE917558 DXA917558 EGW917558 EQS917558 FAO917558 FKK917558 FUG917558 GEC917558 GNY917558 GXU917558 HHQ917558 HRM917558 IBI917558 ILE917558 IVA917558 JEW917558 JOS917558 JYO917558 KIK917558 KSG917558 LCC917558 LLY917558 LVU917558 MFQ917558 MPM917558 MZI917558 NJE917558 NTA917558 OCW917558 OMS917558 OWO917558 PGK917558 PQG917558 QAC917558 QJY917558 QTU917558 RDQ917558 RNM917558 RXI917558 SHE917558 SRA917558 TAW917558 TKS917558 TUO917558 UEK917558 UOG917558 UYC917558 VHY917558 VRU917558 WBQ917558 WLM917558 WVI917558 IW983094 SS983094 ACO983094 AMK983094 AWG983094 BGC983094 BPY983094 BZU983094 CJQ983094 CTM983094 DDI983094 DNE983094 DXA983094 EGW983094 EQS983094 FAO983094 FKK983094 FUG983094 GEC983094 GNY983094 GXU983094 HHQ983094 HRM983094 IBI983094 ILE983094 IVA983094 JEW983094 JOS983094 JYO983094 KIK983094 KSG983094 LCC983094 LLY983094 LVU983094 MFQ983094 MPM983094 MZI983094 NJE983094 NTA983094 OCW983094 OMS983094 OWO983094 PGK983094 PQG983094 QAC983094 QJY983094 QTU983094 RDQ983094 RNM983094 RXI983094 SHE983094 SRA983094 TAW983094 TKS983094 TUO983094 UEK983094 UOG983094 UYC983094 VHY983094 VRU983094 WBQ983094 WLM983094 B65590 B131126 B196662 B262198 B327734 B393270 B458806 B524342 B589878 B655414 B720950 B786486 B852022 B917558 B983094">
      <formula1>"ATI, BBU, BNC, CEA, CNR, DTU, EMBL, EPFL, FZJ, GKSS, HMI, ILL, LIPC, MPG.IBCHEM, NPI, PNPI, PSI, RWTH, STFC, TUD, TUM, UHD, UPR"</formula1>
    </dataValidation>
    <dataValidation type="list" allowBlank="1" showInputMessage="1" showErrorMessage="1" sqref="WLM983138 IW65630:IW65632 SS65630:SS65632 ACO65630:ACO65632 AMK65630:AMK65632 AWG65630:AWG65632 BGC65630:BGC65632 BPY65630:BPY65632 BZU65630:BZU65632 CJQ65630:CJQ65632 CTM65630:CTM65632 DDI65630:DDI65632 DNE65630:DNE65632 DXA65630:DXA65632 EGW65630:EGW65632 EQS65630:EQS65632 FAO65630:FAO65632 FKK65630:FKK65632 FUG65630:FUG65632 GEC65630:GEC65632 GNY65630:GNY65632 GXU65630:GXU65632 HHQ65630:HHQ65632 HRM65630:HRM65632 IBI65630:IBI65632 ILE65630:ILE65632 IVA65630:IVA65632 JEW65630:JEW65632 JOS65630:JOS65632 JYO65630:JYO65632 KIK65630:KIK65632 KSG65630:KSG65632 LCC65630:LCC65632 LLY65630:LLY65632 LVU65630:LVU65632 MFQ65630:MFQ65632 MPM65630:MPM65632 MZI65630:MZI65632 NJE65630:NJE65632 NTA65630:NTA65632 OCW65630:OCW65632 OMS65630:OMS65632 OWO65630:OWO65632 PGK65630:PGK65632 PQG65630:PQG65632 QAC65630:QAC65632 QJY65630:QJY65632 QTU65630:QTU65632 RDQ65630:RDQ65632 RNM65630:RNM65632 RXI65630:RXI65632 SHE65630:SHE65632 SRA65630:SRA65632 TAW65630:TAW65632 TKS65630:TKS65632 TUO65630:TUO65632 UEK65630:UEK65632 UOG65630:UOG65632 UYC65630:UYC65632 VHY65630:VHY65632 VRU65630:VRU65632 WBQ65630:WBQ65632 WLM65630:WLM65632 WVI65630:WVI65632 IW131166:IW131168 SS131166:SS131168 ACO131166:ACO131168 AMK131166:AMK131168 AWG131166:AWG131168 BGC131166:BGC131168 BPY131166:BPY131168 BZU131166:BZU131168 CJQ131166:CJQ131168 CTM131166:CTM131168 DDI131166:DDI131168 DNE131166:DNE131168 DXA131166:DXA131168 EGW131166:EGW131168 EQS131166:EQS131168 FAO131166:FAO131168 FKK131166:FKK131168 FUG131166:FUG131168 GEC131166:GEC131168 GNY131166:GNY131168 GXU131166:GXU131168 HHQ131166:HHQ131168 HRM131166:HRM131168 IBI131166:IBI131168 ILE131166:ILE131168 IVA131166:IVA131168 JEW131166:JEW131168 JOS131166:JOS131168 JYO131166:JYO131168 KIK131166:KIK131168 KSG131166:KSG131168 LCC131166:LCC131168 LLY131166:LLY131168 LVU131166:LVU131168 MFQ131166:MFQ131168 MPM131166:MPM131168 MZI131166:MZI131168 NJE131166:NJE131168 NTA131166:NTA131168 OCW131166:OCW131168 OMS131166:OMS131168 OWO131166:OWO131168 PGK131166:PGK131168 PQG131166:PQG131168 QAC131166:QAC131168 QJY131166:QJY131168 QTU131166:QTU131168 RDQ131166:RDQ131168 RNM131166:RNM131168 RXI131166:RXI131168 SHE131166:SHE131168 SRA131166:SRA131168 TAW131166:TAW131168 TKS131166:TKS131168 TUO131166:TUO131168 UEK131166:UEK131168 UOG131166:UOG131168 UYC131166:UYC131168 VHY131166:VHY131168 VRU131166:VRU131168 WBQ131166:WBQ131168 WLM131166:WLM131168 WVI131166:WVI131168 IW196702:IW196704 SS196702:SS196704 ACO196702:ACO196704 AMK196702:AMK196704 AWG196702:AWG196704 BGC196702:BGC196704 BPY196702:BPY196704 BZU196702:BZU196704 CJQ196702:CJQ196704 CTM196702:CTM196704 DDI196702:DDI196704 DNE196702:DNE196704 DXA196702:DXA196704 EGW196702:EGW196704 EQS196702:EQS196704 FAO196702:FAO196704 FKK196702:FKK196704 FUG196702:FUG196704 GEC196702:GEC196704 GNY196702:GNY196704 GXU196702:GXU196704 HHQ196702:HHQ196704 HRM196702:HRM196704 IBI196702:IBI196704 ILE196702:ILE196704 IVA196702:IVA196704 JEW196702:JEW196704 JOS196702:JOS196704 JYO196702:JYO196704 KIK196702:KIK196704 KSG196702:KSG196704 LCC196702:LCC196704 LLY196702:LLY196704 LVU196702:LVU196704 MFQ196702:MFQ196704 MPM196702:MPM196704 MZI196702:MZI196704 NJE196702:NJE196704 NTA196702:NTA196704 OCW196702:OCW196704 OMS196702:OMS196704 OWO196702:OWO196704 PGK196702:PGK196704 PQG196702:PQG196704 QAC196702:QAC196704 QJY196702:QJY196704 QTU196702:QTU196704 RDQ196702:RDQ196704 RNM196702:RNM196704 RXI196702:RXI196704 SHE196702:SHE196704 SRA196702:SRA196704 TAW196702:TAW196704 TKS196702:TKS196704 TUO196702:TUO196704 UEK196702:UEK196704 UOG196702:UOG196704 UYC196702:UYC196704 VHY196702:VHY196704 VRU196702:VRU196704 WBQ196702:WBQ196704 WLM196702:WLM196704 WVI196702:WVI196704 IW262238:IW262240 SS262238:SS262240 ACO262238:ACO262240 AMK262238:AMK262240 AWG262238:AWG262240 BGC262238:BGC262240 BPY262238:BPY262240 BZU262238:BZU262240 CJQ262238:CJQ262240 CTM262238:CTM262240 DDI262238:DDI262240 DNE262238:DNE262240 DXA262238:DXA262240 EGW262238:EGW262240 EQS262238:EQS262240 FAO262238:FAO262240 FKK262238:FKK262240 FUG262238:FUG262240 GEC262238:GEC262240 GNY262238:GNY262240 GXU262238:GXU262240 HHQ262238:HHQ262240 HRM262238:HRM262240 IBI262238:IBI262240 ILE262238:ILE262240 IVA262238:IVA262240 JEW262238:JEW262240 JOS262238:JOS262240 JYO262238:JYO262240 KIK262238:KIK262240 KSG262238:KSG262240 LCC262238:LCC262240 LLY262238:LLY262240 LVU262238:LVU262240 MFQ262238:MFQ262240 MPM262238:MPM262240 MZI262238:MZI262240 NJE262238:NJE262240 NTA262238:NTA262240 OCW262238:OCW262240 OMS262238:OMS262240 OWO262238:OWO262240 PGK262238:PGK262240 PQG262238:PQG262240 QAC262238:QAC262240 QJY262238:QJY262240 QTU262238:QTU262240 RDQ262238:RDQ262240 RNM262238:RNM262240 RXI262238:RXI262240 SHE262238:SHE262240 SRA262238:SRA262240 TAW262238:TAW262240 TKS262238:TKS262240 TUO262238:TUO262240 UEK262238:UEK262240 UOG262238:UOG262240 UYC262238:UYC262240 VHY262238:VHY262240 VRU262238:VRU262240 WBQ262238:WBQ262240 WLM262238:WLM262240 WVI262238:WVI262240 IW327774:IW327776 SS327774:SS327776 ACO327774:ACO327776 AMK327774:AMK327776 AWG327774:AWG327776 BGC327774:BGC327776 BPY327774:BPY327776 BZU327774:BZU327776 CJQ327774:CJQ327776 CTM327774:CTM327776 DDI327774:DDI327776 DNE327774:DNE327776 DXA327774:DXA327776 EGW327774:EGW327776 EQS327774:EQS327776 FAO327774:FAO327776 FKK327774:FKK327776 FUG327774:FUG327776 GEC327774:GEC327776 GNY327774:GNY327776 GXU327774:GXU327776 HHQ327774:HHQ327776 HRM327774:HRM327776 IBI327774:IBI327776 ILE327774:ILE327776 IVA327774:IVA327776 JEW327774:JEW327776 JOS327774:JOS327776 JYO327774:JYO327776 KIK327774:KIK327776 KSG327774:KSG327776 LCC327774:LCC327776 LLY327774:LLY327776 LVU327774:LVU327776 MFQ327774:MFQ327776 MPM327774:MPM327776 MZI327774:MZI327776 NJE327774:NJE327776 NTA327774:NTA327776 OCW327774:OCW327776 OMS327774:OMS327776 OWO327774:OWO327776 PGK327774:PGK327776 PQG327774:PQG327776 QAC327774:QAC327776 QJY327774:QJY327776 QTU327774:QTU327776 RDQ327774:RDQ327776 RNM327774:RNM327776 RXI327774:RXI327776 SHE327774:SHE327776 SRA327774:SRA327776 TAW327774:TAW327776 TKS327774:TKS327776 TUO327774:TUO327776 UEK327774:UEK327776 UOG327774:UOG327776 UYC327774:UYC327776 VHY327774:VHY327776 VRU327774:VRU327776 WBQ327774:WBQ327776 WLM327774:WLM327776 WVI327774:WVI327776 IW393310:IW393312 SS393310:SS393312 ACO393310:ACO393312 AMK393310:AMK393312 AWG393310:AWG393312 BGC393310:BGC393312 BPY393310:BPY393312 BZU393310:BZU393312 CJQ393310:CJQ393312 CTM393310:CTM393312 DDI393310:DDI393312 DNE393310:DNE393312 DXA393310:DXA393312 EGW393310:EGW393312 EQS393310:EQS393312 FAO393310:FAO393312 FKK393310:FKK393312 FUG393310:FUG393312 GEC393310:GEC393312 GNY393310:GNY393312 GXU393310:GXU393312 HHQ393310:HHQ393312 HRM393310:HRM393312 IBI393310:IBI393312 ILE393310:ILE393312 IVA393310:IVA393312 JEW393310:JEW393312 JOS393310:JOS393312 JYO393310:JYO393312 KIK393310:KIK393312 KSG393310:KSG393312 LCC393310:LCC393312 LLY393310:LLY393312 LVU393310:LVU393312 MFQ393310:MFQ393312 MPM393310:MPM393312 MZI393310:MZI393312 NJE393310:NJE393312 NTA393310:NTA393312 OCW393310:OCW393312 OMS393310:OMS393312 OWO393310:OWO393312 PGK393310:PGK393312 PQG393310:PQG393312 QAC393310:QAC393312 QJY393310:QJY393312 QTU393310:QTU393312 RDQ393310:RDQ393312 RNM393310:RNM393312 RXI393310:RXI393312 SHE393310:SHE393312 SRA393310:SRA393312 TAW393310:TAW393312 TKS393310:TKS393312 TUO393310:TUO393312 UEK393310:UEK393312 UOG393310:UOG393312 UYC393310:UYC393312 VHY393310:VHY393312 VRU393310:VRU393312 WBQ393310:WBQ393312 WLM393310:WLM393312 WVI393310:WVI393312 IW458846:IW458848 SS458846:SS458848 ACO458846:ACO458848 AMK458846:AMK458848 AWG458846:AWG458848 BGC458846:BGC458848 BPY458846:BPY458848 BZU458846:BZU458848 CJQ458846:CJQ458848 CTM458846:CTM458848 DDI458846:DDI458848 DNE458846:DNE458848 DXA458846:DXA458848 EGW458846:EGW458848 EQS458846:EQS458848 FAO458846:FAO458848 FKK458846:FKK458848 FUG458846:FUG458848 GEC458846:GEC458848 GNY458846:GNY458848 GXU458846:GXU458848 HHQ458846:HHQ458848 HRM458846:HRM458848 IBI458846:IBI458848 ILE458846:ILE458848 IVA458846:IVA458848 JEW458846:JEW458848 JOS458846:JOS458848 JYO458846:JYO458848 KIK458846:KIK458848 KSG458846:KSG458848 LCC458846:LCC458848 LLY458846:LLY458848 LVU458846:LVU458848 MFQ458846:MFQ458848 MPM458846:MPM458848 MZI458846:MZI458848 NJE458846:NJE458848 NTA458846:NTA458848 OCW458846:OCW458848 OMS458846:OMS458848 OWO458846:OWO458848 PGK458846:PGK458848 PQG458846:PQG458848 QAC458846:QAC458848 QJY458846:QJY458848 QTU458846:QTU458848 RDQ458846:RDQ458848 RNM458846:RNM458848 RXI458846:RXI458848 SHE458846:SHE458848 SRA458846:SRA458848 TAW458846:TAW458848 TKS458846:TKS458848 TUO458846:TUO458848 UEK458846:UEK458848 UOG458846:UOG458848 UYC458846:UYC458848 VHY458846:VHY458848 VRU458846:VRU458848 WBQ458846:WBQ458848 WLM458846:WLM458848 WVI458846:WVI458848 IW524382:IW524384 SS524382:SS524384 ACO524382:ACO524384 AMK524382:AMK524384 AWG524382:AWG524384 BGC524382:BGC524384 BPY524382:BPY524384 BZU524382:BZU524384 CJQ524382:CJQ524384 CTM524382:CTM524384 DDI524382:DDI524384 DNE524382:DNE524384 DXA524382:DXA524384 EGW524382:EGW524384 EQS524382:EQS524384 FAO524382:FAO524384 FKK524382:FKK524384 FUG524382:FUG524384 GEC524382:GEC524384 GNY524382:GNY524384 GXU524382:GXU524384 HHQ524382:HHQ524384 HRM524382:HRM524384 IBI524382:IBI524384 ILE524382:ILE524384 IVA524382:IVA524384 JEW524382:JEW524384 JOS524382:JOS524384 JYO524382:JYO524384 KIK524382:KIK524384 KSG524382:KSG524384 LCC524382:LCC524384 LLY524382:LLY524384 LVU524382:LVU524384 MFQ524382:MFQ524384 MPM524382:MPM524384 MZI524382:MZI524384 NJE524382:NJE524384 NTA524382:NTA524384 OCW524382:OCW524384 OMS524382:OMS524384 OWO524382:OWO524384 PGK524382:PGK524384 PQG524382:PQG524384 QAC524382:QAC524384 QJY524382:QJY524384 QTU524382:QTU524384 RDQ524382:RDQ524384 RNM524382:RNM524384 RXI524382:RXI524384 SHE524382:SHE524384 SRA524382:SRA524384 TAW524382:TAW524384 TKS524382:TKS524384 TUO524382:TUO524384 UEK524382:UEK524384 UOG524382:UOG524384 UYC524382:UYC524384 VHY524382:VHY524384 VRU524382:VRU524384 WBQ524382:WBQ524384 WLM524382:WLM524384 WVI524382:WVI524384 IW589918:IW589920 SS589918:SS589920 ACO589918:ACO589920 AMK589918:AMK589920 AWG589918:AWG589920 BGC589918:BGC589920 BPY589918:BPY589920 BZU589918:BZU589920 CJQ589918:CJQ589920 CTM589918:CTM589920 DDI589918:DDI589920 DNE589918:DNE589920 DXA589918:DXA589920 EGW589918:EGW589920 EQS589918:EQS589920 FAO589918:FAO589920 FKK589918:FKK589920 FUG589918:FUG589920 GEC589918:GEC589920 GNY589918:GNY589920 GXU589918:GXU589920 HHQ589918:HHQ589920 HRM589918:HRM589920 IBI589918:IBI589920 ILE589918:ILE589920 IVA589918:IVA589920 JEW589918:JEW589920 JOS589918:JOS589920 JYO589918:JYO589920 KIK589918:KIK589920 KSG589918:KSG589920 LCC589918:LCC589920 LLY589918:LLY589920 LVU589918:LVU589920 MFQ589918:MFQ589920 MPM589918:MPM589920 MZI589918:MZI589920 NJE589918:NJE589920 NTA589918:NTA589920 OCW589918:OCW589920 OMS589918:OMS589920 OWO589918:OWO589920 PGK589918:PGK589920 PQG589918:PQG589920 QAC589918:QAC589920 QJY589918:QJY589920 QTU589918:QTU589920 RDQ589918:RDQ589920 RNM589918:RNM589920 RXI589918:RXI589920 SHE589918:SHE589920 SRA589918:SRA589920 TAW589918:TAW589920 TKS589918:TKS589920 TUO589918:TUO589920 UEK589918:UEK589920 UOG589918:UOG589920 UYC589918:UYC589920 VHY589918:VHY589920 VRU589918:VRU589920 WBQ589918:WBQ589920 WLM589918:WLM589920 WVI589918:WVI589920 IW655454:IW655456 SS655454:SS655456 ACO655454:ACO655456 AMK655454:AMK655456 AWG655454:AWG655456 BGC655454:BGC655456 BPY655454:BPY655456 BZU655454:BZU655456 CJQ655454:CJQ655456 CTM655454:CTM655456 DDI655454:DDI655456 DNE655454:DNE655456 DXA655454:DXA655456 EGW655454:EGW655456 EQS655454:EQS655456 FAO655454:FAO655456 FKK655454:FKK655456 FUG655454:FUG655456 GEC655454:GEC655456 GNY655454:GNY655456 GXU655454:GXU655456 HHQ655454:HHQ655456 HRM655454:HRM655456 IBI655454:IBI655456 ILE655454:ILE655456 IVA655454:IVA655456 JEW655454:JEW655456 JOS655454:JOS655456 JYO655454:JYO655456 KIK655454:KIK655456 KSG655454:KSG655456 LCC655454:LCC655456 LLY655454:LLY655456 LVU655454:LVU655456 MFQ655454:MFQ655456 MPM655454:MPM655456 MZI655454:MZI655456 NJE655454:NJE655456 NTA655454:NTA655456 OCW655454:OCW655456 OMS655454:OMS655456 OWO655454:OWO655456 PGK655454:PGK655456 PQG655454:PQG655456 QAC655454:QAC655456 QJY655454:QJY655456 QTU655454:QTU655456 RDQ655454:RDQ655456 RNM655454:RNM655456 RXI655454:RXI655456 SHE655454:SHE655456 SRA655454:SRA655456 TAW655454:TAW655456 TKS655454:TKS655456 TUO655454:TUO655456 UEK655454:UEK655456 UOG655454:UOG655456 UYC655454:UYC655456 VHY655454:VHY655456 VRU655454:VRU655456 WBQ655454:WBQ655456 WLM655454:WLM655456 WVI655454:WVI655456 IW720990:IW720992 SS720990:SS720992 ACO720990:ACO720992 AMK720990:AMK720992 AWG720990:AWG720992 BGC720990:BGC720992 BPY720990:BPY720992 BZU720990:BZU720992 CJQ720990:CJQ720992 CTM720990:CTM720992 DDI720990:DDI720992 DNE720990:DNE720992 DXA720990:DXA720992 EGW720990:EGW720992 EQS720990:EQS720992 FAO720990:FAO720992 FKK720990:FKK720992 FUG720990:FUG720992 GEC720990:GEC720992 GNY720990:GNY720992 GXU720990:GXU720992 HHQ720990:HHQ720992 HRM720990:HRM720992 IBI720990:IBI720992 ILE720990:ILE720992 IVA720990:IVA720992 JEW720990:JEW720992 JOS720990:JOS720992 JYO720990:JYO720992 KIK720990:KIK720992 KSG720990:KSG720992 LCC720990:LCC720992 LLY720990:LLY720992 LVU720990:LVU720992 MFQ720990:MFQ720992 MPM720990:MPM720992 MZI720990:MZI720992 NJE720990:NJE720992 NTA720990:NTA720992 OCW720990:OCW720992 OMS720990:OMS720992 OWO720990:OWO720992 PGK720990:PGK720992 PQG720990:PQG720992 QAC720990:QAC720992 QJY720990:QJY720992 QTU720990:QTU720992 RDQ720990:RDQ720992 RNM720990:RNM720992 RXI720990:RXI720992 SHE720990:SHE720992 SRA720990:SRA720992 TAW720990:TAW720992 TKS720990:TKS720992 TUO720990:TUO720992 UEK720990:UEK720992 UOG720990:UOG720992 UYC720990:UYC720992 VHY720990:VHY720992 VRU720990:VRU720992 WBQ720990:WBQ720992 WLM720990:WLM720992 WVI720990:WVI720992 IW786526:IW786528 SS786526:SS786528 ACO786526:ACO786528 AMK786526:AMK786528 AWG786526:AWG786528 BGC786526:BGC786528 BPY786526:BPY786528 BZU786526:BZU786528 CJQ786526:CJQ786528 CTM786526:CTM786528 DDI786526:DDI786528 DNE786526:DNE786528 DXA786526:DXA786528 EGW786526:EGW786528 EQS786526:EQS786528 FAO786526:FAO786528 FKK786526:FKK786528 FUG786526:FUG786528 GEC786526:GEC786528 GNY786526:GNY786528 GXU786526:GXU786528 HHQ786526:HHQ786528 HRM786526:HRM786528 IBI786526:IBI786528 ILE786526:ILE786528 IVA786526:IVA786528 JEW786526:JEW786528 JOS786526:JOS786528 JYO786526:JYO786528 KIK786526:KIK786528 KSG786526:KSG786528 LCC786526:LCC786528 LLY786526:LLY786528 LVU786526:LVU786528 MFQ786526:MFQ786528 MPM786526:MPM786528 MZI786526:MZI786528 NJE786526:NJE786528 NTA786526:NTA786528 OCW786526:OCW786528 OMS786526:OMS786528 OWO786526:OWO786528 PGK786526:PGK786528 PQG786526:PQG786528 QAC786526:QAC786528 QJY786526:QJY786528 QTU786526:QTU786528 RDQ786526:RDQ786528 RNM786526:RNM786528 RXI786526:RXI786528 SHE786526:SHE786528 SRA786526:SRA786528 TAW786526:TAW786528 TKS786526:TKS786528 TUO786526:TUO786528 UEK786526:UEK786528 UOG786526:UOG786528 UYC786526:UYC786528 VHY786526:VHY786528 VRU786526:VRU786528 WBQ786526:WBQ786528 WLM786526:WLM786528 WVI786526:WVI786528 IW852062:IW852064 SS852062:SS852064 ACO852062:ACO852064 AMK852062:AMK852064 AWG852062:AWG852064 BGC852062:BGC852064 BPY852062:BPY852064 BZU852062:BZU852064 CJQ852062:CJQ852064 CTM852062:CTM852064 DDI852062:DDI852064 DNE852062:DNE852064 DXA852062:DXA852064 EGW852062:EGW852064 EQS852062:EQS852064 FAO852062:FAO852064 FKK852062:FKK852064 FUG852062:FUG852064 GEC852062:GEC852064 GNY852062:GNY852064 GXU852062:GXU852064 HHQ852062:HHQ852064 HRM852062:HRM852064 IBI852062:IBI852064 ILE852062:ILE852064 IVA852062:IVA852064 JEW852062:JEW852064 JOS852062:JOS852064 JYO852062:JYO852064 KIK852062:KIK852064 KSG852062:KSG852064 LCC852062:LCC852064 LLY852062:LLY852064 LVU852062:LVU852064 MFQ852062:MFQ852064 MPM852062:MPM852064 MZI852062:MZI852064 NJE852062:NJE852064 NTA852062:NTA852064 OCW852062:OCW852064 OMS852062:OMS852064 OWO852062:OWO852064 PGK852062:PGK852064 PQG852062:PQG852064 QAC852062:QAC852064 QJY852062:QJY852064 QTU852062:QTU852064 RDQ852062:RDQ852064 RNM852062:RNM852064 RXI852062:RXI852064 SHE852062:SHE852064 SRA852062:SRA852064 TAW852062:TAW852064 TKS852062:TKS852064 TUO852062:TUO852064 UEK852062:UEK852064 UOG852062:UOG852064 UYC852062:UYC852064 VHY852062:VHY852064 VRU852062:VRU852064 WBQ852062:WBQ852064 WLM852062:WLM852064 WVI852062:WVI852064 IW917598:IW917600 SS917598:SS917600 ACO917598:ACO917600 AMK917598:AMK917600 AWG917598:AWG917600 BGC917598:BGC917600 BPY917598:BPY917600 BZU917598:BZU917600 CJQ917598:CJQ917600 CTM917598:CTM917600 DDI917598:DDI917600 DNE917598:DNE917600 DXA917598:DXA917600 EGW917598:EGW917600 EQS917598:EQS917600 FAO917598:FAO917600 FKK917598:FKK917600 FUG917598:FUG917600 GEC917598:GEC917600 GNY917598:GNY917600 GXU917598:GXU917600 HHQ917598:HHQ917600 HRM917598:HRM917600 IBI917598:IBI917600 ILE917598:ILE917600 IVA917598:IVA917600 JEW917598:JEW917600 JOS917598:JOS917600 JYO917598:JYO917600 KIK917598:KIK917600 KSG917598:KSG917600 LCC917598:LCC917600 LLY917598:LLY917600 LVU917598:LVU917600 MFQ917598:MFQ917600 MPM917598:MPM917600 MZI917598:MZI917600 NJE917598:NJE917600 NTA917598:NTA917600 OCW917598:OCW917600 OMS917598:OMS917600 OWO917598:OWO917600 PGK917598:PGK917600 PQG917598:PQG917600 QAC917598:QAC917600 QJY917598:QJY917600 QTU917598:QTU917600 RDQ917598:RDQ917600 RNM917598:RNM917600 RXI917598:RXI917600 SHE917598:SHE917600 SRA917598:SRA917600 TAW917598:TAW917600 TKS917598:TKS917600 TUO917598:TUO917600 UEK917598:UEK917600 UOG917598:UOG917600 UYC917598:UYC917600 VHY917598:VHY917600 VRU917598:VRU917600 WBQ917598:WBQ917600 WLM917598:WLM917600 WVI917598:WVI917600 IW983134:IW983136 SS983134:SS983136 ACO983134:ACO983136 AMK983134:AMK983136 AWG983134:AWG983136 BGC983134:BGC983136 BPY983134:BPY983136 BZU983134:BZU983136 CJQ983134:CJQ983136 CTM983134:CTM983136 DDI983134:DDI983136 DNE983134:DNE983136 DXA983134:DXA983136 EGW983134:EGW983136 EQS983134:EQS983136 FAO983134:FAO983136 FKK983134:FKK983136 FUG983134:FUG983136 GEC983134:GEC983136 GNY983134:GNY983136 GXU983134:GXU983136 HHQ983134:HHQ983136 HRM983134:HRM983136 IBI983134:IBI983136 ILE983134:ILE983136 IVA983134:IVA983136 JEW983134:JEW983136 JOS983134:JOS983136 JYO983134:JYO983136 KIK983134:KIK983136 KSG983134:KSG983136 LCC983134:LCC983136 LLY983134:LLY983136 LVU983134:LVU983136 MFQ983134:MFQ983136 MPM983134:MPM983136 MZI983134:MZI983136 NJE983134:NJE983136 NTA983134:NTA983136 OCW983134:OCW983136 OMS983134:OMS983136 OWO983134:OWO983136 PGK983134:PGK983136 PQG983134:PQG983136 QAC983134:QAC983136 QJY983134:QJY983136 QTU983134:QTU983136 RDQ983134:RDQ983136 RNM983134:RNM983136 RXI983134:RXI983136 SHE983134:SHE983136 SRA983134:SRA983136 TAW983134:TAW983136 TKS983134:TKS983136 TUO983134:TUO983136 UEK983134:UEK983136 UOG983134:UOG983136 UYC983134:UYC983136 VHY983134:VHY983136 VRU983134:VRU983136 WBQ983134:WBQ983136 WLM983134:WLM983136 WVI983134:WVI983136 IW65587:IW65589 SS65587:SS65589 ACO65587:ACO65589 AMK65587:AMK65589 AWG65587:AWG65589 BGC65587:BGC65589 BPY65587:BPY65589 BZU65587:BZU65589 CJQ65587:CJQ65589 CTM65587:CTM65589 DDI65587:DDI65589 DNE65587:DNE65589 DXA65587:DXA65589 EGW65587:EGW65589 EQS65587:EQS65589 FAO65587:FAO65589 FKK65587:FKK65589 FUG65587:FUG65589 GEC65587:GEC65589 GNY65587:GNY65589 GXU65587:GXU65589 HHQ65587:HHQ65589 HRM65587:HRM65589 IBI65587:IBI65589 ILE65587:ILE65589 IVA65587:IVA65589 JEW65587:JEW65589 JOS65587:JOS65589 JYO65587:JYO65589 KIK65587:KIK65589 KSG65587:KSG65589 LCC65587:LCC65589 LLY65587:LLY65589 LVU65587:LVU65589 MFQ65587:MFQ65589 MPM65587:MPM65589 MZI65587:MZI65589 NJE65587:NJE65589 NTA65587:NTA65589 OCW65587:OCW65589 OMS65587:OMS65589 OWO65587:OWO65589 PGK65587:PGK65589 PQG65587:PQG65589 QAC65587:QAC65589 QJY65587:QJY65589 QTU65587:QTU65589 RDQ65587:RDQ65589 RNM65587:RNM65589 RXI65587:RXI65589 SHE65587:SHE65589 SRA65587:SRA65589 TAW65587:TAW65589 TKS65587:TKS65589 TUO65587:TUO65589 UEK65587:UEK65589 UOG65587:UOG65589 UYC65587:UYC65589 VHY65587:VHY65589 VRU65587:VRU65589 WBQ65587:WBQ65589 WLM65587:WLM65589 WVI65587:WVI65589 IW131123:IW131125 SS131123:SS131125 ACO131123:ACO131125 AMK131123:AMK131125 AWG131123:AWG131125 BGC131123:BGC131125 BPY131123:BPY131125 BZU131123:BZU131125 CJQ131123:CJQ131125 CTM131123:CTM131125 DDI131123:DDI131125 DNE131123:DNE131125 DXA131123:DXA131125 EGW131123:EGW131125 EQS131123:EQS131125 FAO131123:FAO131125 FKK131123:FKK131125 FUG131123:FUG131125 GEC131123:GEC131125 GNY131123:GNY131125 GXU131123:GXU131125 HHQ131123:HHQ131125 HRM131123:HRM131125 IBI131123:IBI131125 ILE131123:ILE131125 IVA131123:IVA131125 JEW131123:JEW131125 JOS131123:JOS131125 JYO131123:JYO131125 KIK131123:KIK131125 KSG131123:KSG131125 LCC131123:LCC131125 LLY131123:LLY131125 LVU131123:LVU131125 MFQ131123:MFQ131125 MPM131123:MPM131125 MZI131123:MZI131125 NJE131123:NJE131125 NTA131123:NTA131125 OCW131123:OCW131125 OMS131123:OMS131125 OWO131123:OWO131125 PGK131123:PGK131125 PQG131123:PQG131125 QAC131123:QAC131125 QJY131123:QJY131125 QTU131123:QTU131125 RDQ131123:RDQ131125 RNM131123:RNM131125 RXI131123:RXI131125 SHE131123:SHE131125 SRA131123:SRA131125 TAW131123:TAW131125 TKS131123:TKS131125 TUO131123:TUO131125 UEK131123:UEK131125 UOG131123:UOG131125 UYC131123:UYC131125 VHY131123:VHY131125 VRU131123:VRU131125 WBQ131123:WBQ131125 WLM131123:WLM131125 WVI131123:WVI131125 IW196659:IW196661 SS196659:SS196661 ACO196659:ACO196661 AMK196659:AMK196661 AWG196659:AWG196661 BGC196659:BGC196661 BPY196659:BPY196661 BZU196659:BZU196661 CJQ196659:CJQ196661 CTM196659:CTM196661 DDI196659:DDI196661 DNE196659:DNE196661 DXA196659:DXA196661 EGW196659:EGW196661 EQS196659:EQS196661 FAO196659:FAO196661 FKK196659:FKK196661 FUG196659:FUG196661 GEC196659:GEC196661 GNY196659:GNY196661 GXU196659:GXU196661 HHQ196659:HHQ196661 HRM196659:HRM196661 IBI196659:IBI196661 ILE196659:ILE196661 IVA196659:IVA196661 JEW196659:JEW196661 JOS196659:JOS196661 JYO196659:JYO196661 KIK196659:KIK196661 KSG196659:KSG196661 LCC196659:LCC196661 LLY196659:LLY196661 LVU196659:LVU196661 MFQ196659:MFQ196661 MPM196659:MPM196661 MZI196659:MZI196661 NJE196659:NJE196661 NTA196659:NTA196661 OCW196659:OCW196661 OMS196659:OMS196661 OWO196659:OWO196661 PGK196659:PGK196661 PQG196659:PQG196661 QAC196659:QAC196661 QJY196659:QJY196661 QTU196659:QTU196661 RDQ196659:RDQ196661 RNM196659:RNM196661 RXI196659:RXI196661 SHE196659:SHE196661 SRA196659:SRA196661 TAW196659:TAW196661 TKS196659:TKS196661 TUO196659:TUO196661 UEK196659:UEK196661 UOG196659:UOG196661 UYC196659:UYC196661 VHY196659:VHY196661 VRU196659:VRU196661 WBQ196659:WBQ196661 WLM196659:WLM196661 WVI196659:WVI196661 IW262195:IW262197 SS262195:SS262197 ACO262195:ACO262197 AMK262195:AMK262197 AWG262195:AWG262197 BGC262195:BGC262197 BPY262195:BPY262197 BZU262195:BZU262197 CJQ262195:CJQ262197 CTM262195:CTM262197 DDI262195:DDI262197 DNE262195:DNE262197 DXA262195:DXA262197 EGW262195:EGW262197 EQS262195:EQS262197 FAO262195:FAO262197 FKK262195:FKK262197 FUG262195:FUG262197 GEC262195:GEC262197 GNY262195:GNY262197 GXU262195:GXU262197 HHQ262195:HHQ262197 HRM262195:HRM262197 IBI262195:IBI262197 ILE262195:ILE262197 IVA262195:IVA262197 JEW262195:JEW262197 JOS262195:JOS262197 JYO262195:JYO262197 KIK262195:KIK262197 KSG262195:KSG262197 LCC262195:LCC262197 LLY262195:LLY262197 LVU262195:LVU262197 MFQ262195:MFQ262197 MPM262195:MPM262197 MZI262195:MZI262197 NJE262195:NJE262197 NTA262195:NTA262197 OCW262195:OCW262197 OMS262195:OMS262197 OWO262195:OWO262197 PGK262195:PGK262197 PQG262195:PQG262197 QAC262195:QAC262197 QJY262195:QJY262197 QTU262195:QTU262197 RDQ262195:RDQ262197 RNM262195:RNM262197 RXI262195:RXI262197 SHE262195:SHE262197 SRA262195:SRA262197 TAW262195:TAW262197 TKS262195:TKS262197 TUO262195:TUO262197 UEK262195:UEK262197 UOG262195:UOG262197 UYC262195:UYC262197 VHY262195:VHY262197 VRU262195:VRU262197 WBQ262195:WBQ262197 WLM262195:WLM262197 WVI262195:WVI262197 IW327731:IW327733 SS327731:SS327733 ACO327731:ACO327733 AMK327731:AMK327733 AWG327731:AWG327733 BGC327731:BGC327733 BPY327731:BPY327733 BZU327731:BZU327733 CJQ327731:CJQ327733 CTM327731:CTM327733 DDI327731:DDI327733 DNE327731:DNE327733 DXA327731:DXA327733 EGW327731:EGW327733 EQS327731:EQS327733 FAO327731:FAO327733 FKK327731:FKK327733 FUG327731:FUG327733 GEC327731:GEC327733 GNY327731:GNY327733 GXU327731:GXU327733 HHQ327731:HHQ327733 HRM327731:HRM327733 IBI327731:IBI327733 ILE327731:ILE327733 IVA327731:IVA327733 JEW327731:JEW327733 JOS327731:JOS327733 JYO327731:JYO327733 KIK327731:KIK327733 KSG327731:KSG327733 LCC327731:LCC327733 LLY327731:LLY327733 LVU327731:LVU327733 MFQ327731:MFQ327733 MPM327731:MPM327733 MZI327731:MZI327733 NJE327731:NJE327733 NTA327731:NTA327733 OCW327731:OCW327733 OMS327731:OMS327733 OWO327731:OWO327733 PGK327731:PGK327733 PQG327731:PQG327733 QAC327731:QAC327733 QJY327731:QJY327733 QTU327731:QTU327733 RDQ327731:RDQ327733 RNM327731:RNM327733 RXI327731:RXI327733 SHE327731:SHE327733 SRA327731:SRA327733 TAW327731:TAW327733 TKS327731:TKS327733 TUO327731:TUO327733 UEK327731:UEK327733 UOG327731:UOG327733 UYC327731:UYC327733 VHY327731:VHY327733 VRU327731:VRU327733 WBQ327731:WBQ327733 WLM327731:WLM327733 WVI327731:WVI327733 IW393267:IW393269 SS393267:SS393269 ACO393267:ACO393269 AMK393267:AMK393269 AWG393267:AWG393269 BGC393267:BGC393269 BPY393267:BPY393269 BZU393267:BZU393269 CJQ393267:CJQ393269 CTM393267:CTM393269 DDI393267:DDI393269 DNE393267:DNE393269 DXA393267:DXA393269 EGW393267:EGW393269 EQS393267:EQS393269 FAO393267:FAO393269 FKK393267:FKK393269 FUG393267:FUG393269 GEC393267:GEC393269 GNY393267:GNY393269 GXU393267:GXU393269 HHQ393267:HHQ393269 HRM393267:HRM393269 IBI393267:IBI393269 ILE393267:ILE393269 IVA393267:IVA393269 JEW393267:JEW393269 JOS393267:JOS393269 JYO393267:JYO393269 KIK393267:KIK393269 KSG393267:KSG393269 LCC393267:LCC393269 LLY393267:LLY393269 LVU393267:LVU393269 MFQ393267:MFQ393269 MPM393267:MPM393269 MZI393267:MZI393269 NJE393267:NJE393269 NTA393267:NTA393269 OCW393267:OCW393269 OMS393267:OMS393269 OWO393267:OWO393269 PGK393267:PGK393269 PQG393267:PQG393269 QAC393267:QAC393269 QJY393267:QJY393269 QTU393267:QTU393269 RDQ393267:RDQ393269 RNM393267:RNM393269 RXI393267:RXI393269 SHE393267:SHE393269 SRA393267:SRA393269 TAW393267:TAW393269 TKS393267:TKS393269 TUO393267:TUO393269 UEK393267:UEK393269 UOG393267:UOG393269 UYC393267:UYC393269 VHY393267:VHY393269 VRU393267:VRU393269 WBQ393267:WBQ393269 WLM393267:WLM393269 WVI393267:WVI393269 IW458803:IW458805 SS458803:SS458805 ACO458803:ACO458805 AMK458803:AMK458805 AWG458803:AWG458805 BGC458803:BGC458805 BPY458803:BPY458805 BZU458803:BZU458805 CJQ458803:CJQ458805 CTM458803:CTM458805 DDI458803:DDI458805 DNE458803:DNE458805 DXA458803:DXA458805 EGW458803:EGW458805 EQS458803:EQS458805 FAO458803:FAO458805 FKK458803:FKK458805 FUG458803:FUG458805 GEC458803:GEC458805 GNY458803:GNY458805 GXU458803:GXU458805 HHQ458803:HHQ458805 HRM458803:HRM458805 IBI458803:IBI458805 ILE458803:ILE458805 IVA458803:IVA458805 JEW458803:JEW458805 JOS458803:JOS458805 JYO458803:JYO458805 KIK458803:KIK458805 KSG458803:KSG458805 LCC458803:LCC458805 LLY458803:LLY458805 LVU458803:LVU458805 MFQ458803:MFQ458805 MPM458803:MPM458805 MZI458803:MZI458805 NJE458803:NJE458805 NTA458803:NTA458805 OCW458803:OCW458805 OMS458803:OMS458805 OWO458803:OWO458805 PGK458803:PGK458805 PQG458803:PQG458805 QAC458803:QAC458805 QJY458803:QJY458805 QTU458803:QTU458805 RDQ458803:RDQ458805 RNM458803:RNM458805 RXI458803:RXI458805 SHE458803:SHE458805 SRA458803:SRA458805 TAW458803:TAW458805 TKS458803:TKS458805 TUO458803:TUO458805 UEK458803:UEK458805 UOG458803:UOG458805 UYC458803:UYC458805 VHY458803:VHY458805 VRU458803:VRU458805 WBQ458803:WBQ458805 WLM458803:WLM458805 WVI458803:WVI458805 IW524339:IW524341 SS524339:SS524341 ACO524339:ACO524341 AMK524339:AMK524341 AWG524339:AWG524341 BGC524339:BGC524341 BPY524339:BPY524341 BZU524339:BZU524341 CJQ524339:CJQ524341 CTM524339:CTM524341 DDI524339:DDI524341 DNE524339:DNE524341 DXA524339:DXA524341 EGW524339:EGW524341 EQS524339:EQS524341 FAO524339:FAO524341 FKK524339:FKK524341 FUG524339:FUG524341 GEC524339:GEC524341 GNY524339:GNY524341 GXU524339:GXU524341 HHQ524339:HHQ524341 HRM524339:HRM524341 IBI524339:IBI524341 ILE524339:ILE524341 IVA524339:IVA524341 JEW524339:JEW524341 JOS524339:JOS524341 JYO524339:JYO524341 KIK524339:KIK524341 KSG524339:KSG524341 LCC524339:LCC524341 LLY524339:LLY524341 LVU524339:LVU524341 MFQ524339:MFQ524341 MPM524339:MPM524341 MZI524339:MZI524341 NJE524339:NJE524341 NTA524339:NTA524341 OCW524339:OCW524341 OMS524339:OMS524341 OWO524339:OWO524341 PGK524339:PGK524341 PQG524339:PQG524341 QAC524339:QAC524341 QJY524339:QJY524341 QTU524339:QTU524341 RDQ524339:RDQ524341 RNM524339:RNM524341 RXI524339:RXI524341 SHE524339:SHE524341 SRA524339:SRA524341 TAW524339:TAW524341 TKS524339:TKS524341 TUO524339:TUO524341 UEK524339:UEK524341 UOG524339:UOG524341 UYC524339:UYC524341 VHY524339:VHY524341 VRU524339:VRU524341 WBQ524339:WBQ524341 WLM524339:WLM524341 WVI524339:WVI524341 IW589875:IW589877 SS589875:SS589877 ACO589875:ACO589877 AMK589875:AMK589877 AWG589875:AWG589877 BGC589875:BGC589877 BPY589875:BPY589877 BZU589875:BZU589877 CJQ589875:CJQ589877 CTM589875:CTM589877 DDI589875:DDI589877 DNE589875:DNE589877 DXA589875:DXA589877 EGW589875:EGW589877 EQS589875:EQS589877 FAO589875:FAO589877 FKK589875:FKK589877 FUG589875:FUG589877 GEC589875:GEC589877 GNY589875:GNY589877 GXU589875:GXU589877 HHQ589875:HHQ589877 HRM589875:HRM589877 IBI589875:IBI589877 ILE589875:ILE589877 IVA589875:IVA589877 JEW589875:JEW589877 JOS589875:JOS589877 JYO589875:JYO589877 KIK589875:KIK589877 KSG589875:KSG589877 LCC589875:LCC589877 LLY589875:LLY589877 LVU589875:LVU589877 MFQ589875:MFQ589877 MPM589875:MPM589877 MZI589875:MZI589877 NJE589875:NJE589877 NTA589875:NTA589877 OCW589875:OCW589877 OMS589875:OMS589877 OWO589875:OWO589877 PGK589875:PGK589877 PQG589875:PQG589877 QAC589875:QAC589877 QJY589875:QJY589877 QTU589875:QTU589877 RDQ589875:RDQ589877 RNM589875:RNM589877 RXI589875:RXI589877 SHE589875:SHE589877 SRA589875:SRA589877 TAW589875:TAW589877 TKS589875:TKS589877 TUO589875:TUO589877 UEK589875:UEK589877 UOG589875:UOG589877 UYC589875:UYC589877 VHY589875:VHY589877 VRU589875:VRU589877 WBQ589875:WBQ589877 WLM589875:WLM589877 WVI589875:WVI589877 IW655411:IW655413 SS655411:SS655413 ACO655411:ACO655413 AMK655411:AMK655413 AWG655411:AWG655413 BGC655411:BGC655413 BPY655411:BPY655413 BZU655411:BZU655413 CJQ655411:CJQ655413 CTM655411:CTM655413 DDI655411:DDI655413 DNE655411:DNE655413 DXA655411:DXA655413 EGW655411:EGW655413 EQS655411:EQS655413 FAO655411:FAO655413 FKK655411:FKK655413 FUG655411:FUG655413 GEC655411:GEC655413 GNY655411:GNY655413 GXU655411:GXU655413 HHQ655411:HHQ655413 HRM655411:HRM655413 IBI655411:IBI655413 ILE655411:ILE655413 IVA655411:IVA655413 JEW655411:JEW655413 JOS655411:JOS655413 JYO655411:JYO655413 KIK655411:KIK655413 KSG655411:KSG655413 LCC655411:LCC655413 LLY655411:LLY655413 LVU655411:LVU655413 MFQ655411:MFQ655413 MPM655411:MPM655413 MZI655411:MZI655413 NJE655411:NJE655413 NTA655411:NTA655413 OCW655411:OCW655413 OMS655411:OMS655413 OWO655411:OWO655413 PGK655411:PGK655413 PQG655411:PQG655413 QAC655411:QAC655413 QJY655411:QJY655413 QTU655411:QTU655413 RDQ655411:RDQ655413 RNM655411:RNM655413 RXI655411:RXI655413 SHE655411:SHE655413 SRA655411:SRA655413 TAW655411:TAW655413 TKS655411:TKS655413 TUO655411:TUO655413 UEK655411:UEK655413 UOG655411:UOG655413 UYC655411:UYC655413 VHY655411:VHY655413 VRU655411:VRU655413 WBQ655411:WBQ655413 WLM655411:WLM655413 WVI655411:WVI655413 IW720947:IW720949 SS720947:SS720949 ACO720947:ACO720949 AMK720947:AMK720949 AWG720947:AWG720949 BGC720947:BGC720949 BPY720947:BPY720949 BZU720947:BZU720949 CJQ720947:CJQ720949 CTM720947:CTM720949 DDI720947:DDI720949 DNE720947:DNE720949 DXA720947:DXA720949 EGW720947:EGW720949 EQS720947:EQS720949 FAO720947:FAO720949 FKK720947:FKK720949 FUG720947:FUG720949 GEC720947:GEC720949 GNY720947:GNY720949 GXU720947:GXU720949 HHQ720947:HHQ720949 HRM720947:HRM720949 IBI720947:IBI720949 ILE720947:ILE720949 IVA720947:IVA720949 JEW720947:JEW720949 JOS720947:JOS720949 JYO720947:JYO720949 KIK720947:KIK720949 KSG720947:KSG720949 LCC720947:LCC720949 LLY720947:LLY720949 LVU720947:LVU720949 MFQ720947:MFQ720949 MPM720947:MPM720949 MZI720947:MZI720949 NJE720947:NJE720949 NTA720947:NTA720949 OCW720947:OCW720949 OMS720947:OMS720949 OWO720947:OWO720949 PGK720947:PGK720949 PQG720947:PQG720949 QAC720947:QAC720949 QJY720947:QJY720949 QTU720947:QTU720949 RDQ720947:RDQ720949 RNM720947:RNM720949 RXI720947:RXI720949 SHE720947:SHE720949 SRA720947:SRA720949 TAW720947:TAW720949 TKS720947:TKS720949 TUO720947:TUO720949 UEK720947:UEK720949 UOG720947:UOG720949 UYC720947:UYC720949 VHY720947:VHY720949 VRU720947:VRU720949 WBQ720947:WBQ720949 WLM720947:WLM720949 WVI720947:WVI720949 IW786483:IW786485 SS786483:SS786485 ACO786483:ACO786485 AMK786483:AMK786485 AWG786483:AWG786485 BGC786483:BGC786485 BPY786483:BPY786485 BZU786483:BZU786485 CJQ786483:CJQ786485 CTM786483:CTM786485 DDI786483:DDI786485 DNE786483:DNE786485 DXA786483:DXA786485 EGW786483:EGW786485 EQS786483:EQS786485 FAO786483:FAO786485 FKK786483:FKK786485 FUG786483:FUG786485 GEC786483:GEC786485 GNY786483:GNY786485 GXU786483:GXU786485 HHQ786483:HHQ786485 HRM786483:HRM786485 IBI786483:IBI786485 ILE786483:ILE786485 IVA786483:IVA786485 JEW786483:JEW786485 JOS786483:JOS786485 JYO786483:JYO786485 KIK786483:KIK786485 KSG786483:KSG786485 LCC786483:LCC786485 LLY786483:LLY786485 LVU786483:LVU786485 MFQ786483:MFQ786485 MPM786483:MPM786485 MZI786483:MZI786485 NJE786483:NJE786485 NTA786483:NTA786485 OCW786483:OCW786485 OMS786483:OMS786485 OWO786483:OWO786485 PGK786483:PGK786485 PQG786483:PQG786485 QAC786483:QAC786485 QJY786483:QJY786485 QTU786483:QTU786485 RDQ786483:RDQ786485 RNM786483:RNM786485 RXI786483:RXI786485 SHE786483:SHE786485 SRA786483:SRA786485 TAW786483:TAW786485 TKS786483:TKS786485 TUO786483:TUO786485 UEK786483:UEK786485 UOG786483:UOG786485 UYC786483:UYC786485 VHY786483:VHY786485 VRU786483:VRU786485 WBQ786483:WBQ786485 WLM786483:WLM786485 WVI786483:WVI786485 IW852019:IW852021 SS852019:SS852021 ACO852019:ACO852021 AMK852019:AMK852021 AWG852019:AWG852021 BGC852019:BGC852021 BPY852019:BPY852021 BZU852019:BZU852021 CJQ852019:CJQ852021 CTM852019:CTM852021 DDI852019:DDI852021 DNE852019:DNE852021 DXA852019:DXA852021 EGW852019:EGW852021 EQS852019:EQS852021 FAO852019:FAO852021 FKK852019:FKK852021 FUG852019:FUG852021 GEC852019:GEC852021 GNY852019:GNY852021 GXU852019:GXU852021 HHQ852019:HHQ852021 HRM852019:HRM852021 IBI852019:IBI852021 ILE852019:ILE852021 IVA852019:IVA852021 JEW852019:JEW852021 JOS852019:JOS852021 JYO852019:JYO852021 KIK852019:KIK852021 KSG852019:KSG852021 LCC852019:LCC852021 LLY852019:LLY852021 LVU852019:LVU852021 MFQ852019:MFQ852021 MPM852019:MPM852021 MZI852019:MZI852021 NJE852019:NJE852021 NTA852019:NTA852021 OCW852019:OCW852021 OMS852019:OMS852021 OWO852019:OWO852021 PGK852019:PGK852021 PQG852019:PQG852021 QAC852019:QAC852021 QJY852019:QJY852021 QTU852019:QTU852021 RDQ852019:RDQ852021 RNM852019:RNM852021 RXI852019:RXI852021 SHE852019:SHE852021 SRA852019:SRA852021 TAW852019:TAW852021 TKS852019:TKS852021 TUO852019:TUO852021 UEK852019:UEK852021 UOG852019:UOG852021 UYC852019:UYC852021 VHY852019:VHY852021 VRU852019:VRU852021 WBQ852019:WBQ852021 WLM852019:WLM852021 WVI852019:WVI852021 IW917555:IW917557 SS917555:SS917557 ACO917555:ACO917557 AMK917555:AMK917557 AWG917555:AWG917557 BGC917555:BGC917557 BPY917555:BPY917557 BZU917555:BZU917557 CJQ917555:CJQ917557 CTM917555:CTM917557 DDI917555:DDI917557 DNE917555:DNE917557 DXA917555:DXA917557 EGW917555:EGW917557 EQS917555:EQS917557 FAO917555:FAO917557 FKK917555:FKK917557 FUG917555:FUG917557 GEC917555:GEC917557 GNY917555:GNY917557 GXU917555:GXU917557 HHQ917555:HHQ917557 HRM917555:HRM917557 IBI917555:IBI917557 ILE917555:ILE917557 IVA917555:IVA917557 JEW917555:JEW917557 JOS917555:JOS917557 JYO917555:JYO917557 KIK917555:KIK917557 KSG917555:KSG917557 LCC917555:LCC917557 LLY917555:LLY917557 LVU917555:LVU917557 MFQ917555:MFQ917557 MPM917555:MPM917557 MZI917555:MZI917557 NJE917555:NJE917557 NTA917555:NTA917557 OCW917555:OCW917557 OMS917555:OMS917557 OWO917555:OWO917557 PGK917555:PGK917557 PQG917555:PQG917557 QAC917555:QAC917557 QJY917555:QJY917557 QTU917555:QTU917557 RDQ917555:RDQ917557 RNM917555:RNM917557 RXI917555:RXI917557 SHE917555:SHE917557 SRA917555:SRA917557 TAW917555:TAW917557 TKS917555:TKS917557 TUO917555:TUO917557 UEK917555:UEK917557 UOG917555:UOG917557 UYC917555:UYC917557 VHY917555:VHY917557 VRU917555:VRU917557 WBQ917555:WBQ917557 WLM917555:WLM917557 WVI917555:WVI917557 IW983091:IW983093 SS983091:SS983093 ACO983091:ACO983093 AMK983091:AMK983093 AWG983091:AWG983093 BGC983091:BGC983093 BPY983091:BPY983093 BZU983091:BZU983093 CJQ983091:CJQ983093 CTM983091:CTM983093 DDI983091:DDI983093 DNE983091:DNE983093 DXA983091:DXA983093 EGW983091:EGW983093 EQS983091:EQS983093 FAO983091:FAO983093 FKK983091:FKK983093 FUG983091:FUG983093 GEC983091:GEC983093 GNY983091:GNY983093 GXU983091:GXU983093 HHQ983091:HHQ983093 HRM983091:HRM983093 IBI983091:IBI983093 ILE983091:ILE983093 IVA983091:IVA983093 JEW983091:JEW983093 JOS983091:JOS983093 JYO983091:JYO983093 KIK983091:KIK983093 KSG983091:KSG983093 LCC983091:LCC983093 LLY983091:LLY983093 LVU983091:LVU983093 MFQ983091:MFQ983093 MPM983091:MPM983093 MZI983091:MZI983093 NJE983091:NJE983093 NTA983091:NTA983093 OCW983091:OCW983093 OMS983091:OMS983093 OWO983091:OWO983093 PGK983091:PGK983093 PQG983091:PQG983093 QAC983091:QAC983093 QJY983091:QJY983093 QTU983091:QTU983093 RDQ983091:RDQ983093 RNM983091:RNM983093 RXI983091:RXI983093 SHE983091:SHE983093 SRA983091:SRA983093 TAW983091:TAW983093 TKS983091:TKS983093 TUO983091:TUO983093 UEK983091:UEK983093 UOG983091:UOG983093 UYC983091:UYC983093 VHY983091:VHY983093 VRU983091:VRU983093 WBQ983091:WBQ983093 WLM983091:WLM983093 WVI983091:WVI983093 IW65636 SS65636 ACO65636 AMK65636 AWG65636 BGC65636 BPY65636 BZU65636 CJQ65636 CTM65636 DDI65636 DNE65636 DXA65636 EGW65636 EQS65636 FAO65636 FKK65636 FUG65636 GEC65636 GNY65636 GXU65636 HHQ65636 HRM65636 IBI65636 ILE65636 IVA65636 JEW65636 JOS65636 JYO65636 KIK65636 KSG65636 LCC65636 LLY65636 LVU65636 MFQ65636 MPM65636 MZI65636 NJE65636 NTA65636 OCW65636 OMS65636 OWO65636 PGK65636 PQG65636 QAC65636 QJY65636 QTU65636 RDQ65636 RNM65636 RXI65636 SHE65636 SRA65636 TAW65636 TKS65636 TUO65636 UEK65636 UOG65636 UYC65636 VHY65636 VRU65636 WBQ65636 WLM65636 WVI65636 IW131172 SS131172 ACO131172 AMK131172 AWG131172 BGC131172 BPY131172 BZU131172 CJQ131172 CTM131172 DDI131172 DNE131172 DXA131172 EGW131172 EQS131172 FAO131172 FKK131172 FUG131172 GEC131172 GNY131172 GXU131172 HHQ131172 HRM131172 IBI131172 ILE131172 IVA131172 JEW131172 JOS131172 JYO131172 KIK131172 KSG131172 LCC131172 LLY131172 LVU131172 MFQ131172 MPM131172 MZI131172 NJE131172 NTA131172 OCW131172 OMS131172 OWO131172 PGK131172 PQG131172 QAC131172 QJY131172 QTU131172 RDQ131172 RNM131172 RXI131172 SHE131172 SRA131172 TAW131172 TKS131172 TUO131172 UEK131172 UOG131172 UYC131172 VHY131172 VRU131172 WBQ131172 WLM131172 WVI131172 IW196708 SS196708 ACO196708 AMK196708 AWG196708 BGC196708 BPY196708 BZU196708 CJQ196708 CTM196708 DDI196708 DNE196708 DXA196708 EGW196708 EQS196708 FAO196708 FKK196708 FUG196708 GEC196708 GNY196708 GXU196708 HHQ196708 HRM196708 IBI196708 ILE196708 IVA196708 JEW196708 JOS196708 JYO196708 KIK196708 KSG196708 LCC196708 LLY196708 LVU196708 MFQ196708 MPM196708 MZI196708 NJE196708 NTA196708 OCW196708 OMS196708 OWO196708 PGK196708 PQG196708 QAC196708 QJY196708 QTU196708 RDQ196708 RNM196708 RXI196708 SHE196708 SRA196708 TAW196708 TKS196708 TUO196708 UEK196708 UOG196708 UYC196708 VHY196708 VRU196708 WBQ196708 WLM196708 WVI196708 IW262244 SS262244 ACO262244 AMK262244 AWG262244 BGC262244 BPY262244 BZU262244 CJQ262244 CTM262244 DDI262244 DNE262244 DXA262244 EGW262244 EQS262244 FAO262244 FKK262244 FUG262244 GEC262244 GNY262244 GXU262244 HHQ262244 HRM262244 IBI262244 ILE262244 IVA262244 JEW262244 JOS262244 JYO262244 KIK262244 KSG262244 LCC262244 LLY262244 LVU262244 MFQ262244 MPM262244 MZI262244 NJE262244 NTA262244 OCW262244 OMS262244 OWO262244 PGK262244 PQG262244 QAC262244 QJY262244 QTU262244 RDQ262244 RNM262244 RXI262244 SHE262244 SRA262244 TAW262244 TKS262244 TUO262244 UEK262244 UOG262244 UYC262244 VHY262244 VRU262244 WBQ262244 WLM262244 WVI262244 IW327780 SS327780 ACO327780 AMK327780 AWG327780 BGC327780 BPY327780 BZU327780 CJQ327780 CTM327780 DDI327780 DNE327780 DXA327780 EGW327780 EQS327780 FAO327780 FKK327780 FUG327780 GEC327780 GNY327780 GXU327780 HHQ327780 HRM327780 IBI327780 ILE327780 IVA327780 JEW327780 JOS327780 JYO327780 KIK327780 KSG327780 LCC327780 LLY327780 LVU327780 MFQ327780 MPM327780 MZI327780 NJE327780 NTA327780 OCW327780 OMS327780 OWO327780 PGK327780 PQG327780 QAC327780 QJY327780 QTU327780 RDQ327780 RNM327780 RXI327780 SHE327780 SRA327780 TAW327780 TKS327780 TUO327780 UEK327780 UOG327780 UYC327780 VHY327780 VRU327780 WBQ327780 WLM327780 WVI327780 IW393316 SS393316 ACO393316 AMK393316 AWG393316 BGC393316 BPY393316 BZU393316 CJQ393316 CTM393316 DDI393316 DNE393316 DXA393316 EGW393316 EQS393316 FAO393316 FKK393316 FUG393316 GEC393316 GNY393316 GXU393316 HHQ393316 HRM393316 IBI393316 ILE393316 IVA393316 JEW393316 JOS393316 JYO393316 KIK393316 KSG393316 LCC393316 LLY393316 LVU393316 MFQ393316 MPM393316 MZI393316 NJE393316 NTA393316 OCW393316 OMS393316 OWO393316 PGK393316 PQG393316 QAC393316 QJY393316 QTU393316 RDQ393316 RNM393316 RXI393316 SHE393316 SRA393316 TAW393316 TKS393316 TUO393316 UEK393316 UOG393316 UYC393316 VHY393316 VRU393316 WBQ393316 WLM393316 WVI393316 IW458852 SS458852 ACO458852 AMK458852 AWG458852 BGC458852 BPY458852 BZU458852 CJQ458852 CTM458852 DDI458852 DNE458852 DXA458852 EGW458852 EQS458852 FAO458852 FKK458852 FUG458852 GEC458852 GNY458852 GXU458852 HHQ458852 HRM458852 IBI458852 ILE458852 IVA458852 JEW458852 JOS458852 JYO458852 KIK458852 KSG458852 LCC458852 LLY458852 LVU458852 MFQ458852 MPM458852 MZI458852 NJE458852 NTA458852 OCW458852 OMS458852 OWO458852 PGK458852 PQG458852 QAC458852 QJY458852 QTU458852 RDQ458852 RNM458852 RXI458852 SHE458852 SRA458852 TAW458852 TKS458852 TUO458852 UEK458852 UOG458852 UYC458852 VHY458852 VRU458852 WBQ458852 WLM458852 WVI458852 IW524388 SS524388 ACO524388 AMK524388 AWG524388 BGC524388 BPY524388 BZU524388 CJQ524388 CTM524388 DDI524388 DNE524388 DXA524388 EGW524388 EQS524388 FAO524388 FKK524388 FUG524388 GEC524388 GNY524388 GXU524388 HHQ524388 HRM524388 IBI524388 ILE524388 IVA524388 JEW524388 JOS524388 JYO524388 KIK524388 KSG524388 LCC524388 LLY524388 LVU524388 MFQ524388 MPM524388 MZI524388 NJE524388 NTA524388 OCW524388 OMS524388 OWO524388 PGK524388 PQG524388 QAC524388 QJY524388 QTU524388 RDQ524388 RNM524388 RXI524388 SHE524388 SRA524388 TAW524388 TKS524388 TUO524388 UEK524388 UOG524388 UYC524388 VHY524388 VRU524388 WBQ524388 WLM524388 WVI524388 IW589924 SS589924 ACO589924 AMK589924 AWG589924 BGC589924 BPY589924 BZU589924 CJQ589924 CTM589924 DDI589924 DNE589924 DXA589924 EGW589924 EQS589924 FAO589924 FKK589924 FUG589924 GEC589924 GNY589924 GXU589924 HHQ589924 HRM589924 IBI589924 ILE589924 IVA589924 JEW589924 JOS589924 JYO589924 KIK589924 KSG589924 LCC589924 LLY589924 LVU589924 MFQ589924 MPM589924 MZI589924 NJE589924 NTA589924 OCW589924 OMS589924 OWO589924 PGK589924 PQG589924 QAC589924 QJY589924 QTU589924 RDQ589924 RNM589924 RXI589924 SHE589924 SRA589924 TAW589924 TKS589924 TUO589924 UEK589924 UOG589924 UYC589924 VHY589924 VRU589924 WBQ589924 WLM589924 WVI589924 IW655460 SS655460 ACO655460 AMK655460 AWG655460 BGC655460 BPY655460 BZU655460 CJQ655460 CTM655460 DDI655460 DNE655460 DXA655460 EGW655460 EQS655460 FAO655460 FKK655460 FUG655460 GEC655460 GNY655460 GXU655460 HHQ655460 HRM655460 IBI655460 ILE655460 IVA655460 JEW655460 JOS655460 JYO655460 KIK655460 KSG655460 LCC655460 LLY655460 LVU655460 MFQ655460 MPM655460 MZI655460 NJE655460 NTA655460 OCW655460 OMS655460 OWO655460 PGK655460 PQG655460 QAC655460 QJY655460 QTU655460 RDQ655460 RNM655460 RXI655460 SHE655460 SRA655460 TAW655460 TKS655460 TUO655460 UEK655460 UOG655460 UYC655460 VHY655460 VRU655460 WBQ655460 WLM655460 WVI655460 IW720996 SS720996 ACO720996 AMK720996 AWG720996 BGC720996 BPY720996 BZU720996 CJQ720996 CTM720996 DDI720996 DNE720996 DXA720996 EGW720996 EQS720996 FAO720996 FKK720996 FUG720996 GEC720996 GNY720996 GXU720996 HHQ720996 HRM720996 IBI720996 ILE720996 IVA720996 JEW720996 JOS720996 JYO720996 KIK720996 KSG720996 LCC720996 LLY720996 LVU720996 MFQ720996 MPM720996 MZI720996 NJE720996 NTA720996 OCW720996 OMS720996 OWO720996 PGK720996 PQG720996 QAC720996 QJY720996 QTU720996 RDQ720996 RNM720996 RXI720996 SHE720996 SRA720996 TAW720996 TKS720996 TUO720996 UEK720996 UOG720996 UYC720996 VHY720996 VRU720996 WBQ720996 WLM720996 WVI720996 IW786532 SS786532 ACO786532 AMK786532 AWG786532 BGC786532 BPY786532 BZU786532 CJQ786532 CTM786532 DDI786532 DNE786532 DXA786532 EGW786532 EQS786532 FAO786532 FKK786532 FUG786532 GEC786532 GNY786532 GXU786532 HHQ786532 HRM786532 IBI786532 ILE786532 IVA786532 JEW786532 JOS786532 JYO786532 KIK786532 KSG786532 LCC786532 LLY786532 LVU786532 MFQ786532 MPM786532 MZI786532 NJE786532 NTA786532 OCW786532 OMS786532 OWO786532 PGK786532 PQG786532 QAC786532 QJY786532 QTU786532 RDQ786532 RNM786532 RXI786532 SHE786532 SRA786532 TAW786532 TKS786532 TUO786532 UEK786532 UOG786532 UYC786532 VHY786532 VRU786532 WBQ786532 WLM786532 WVI786532 IW852068 SS852068 ACO852068 AMK852068 AWG852068 BGC852068 BPY852068 BZU852068 CJQ852068 CTM852068 DDI852068 DNE852068 DXA852068 EGW852068 EQS852068 FAO852068 FKK852068 FUG852068 GEC852068 GNY852068 GXU852068 HHQ852068 HRM852068 IBI852068 ILE852068 IVA852068 JEW852068 JOS852068 JYO852068 KIK852068 KSG852068 LCC852068 LLY852068 LVU852068 MFQ852068 MPM852068 MZI852068 NJE852068 NTA852068 OCW852068 OMS852068 OWO852068 PGK852068 PQG852068 QAC852068 QJY852068 QTU852068 RDQ852068 RNM852068 RXI852068 SHE852068 SRA852068 TAW852068 TKS852068 TUO852068 UEK852068 UOG852068 UYC852068 VHY852068 VRU852068 WBQ852068 WLM852068 WVI852068 IW917604 SS917604 ACO917604 AMK917604 AWG917604 BGC917604 BPY917604 BZU917604 CJQ917604 CTM917604 DDI917604 DNE917604 DXA917604 EGW917604 EQS917604 FAO917604 FKK917604 FUG917604 GEC917604 GNY917604 GXU917604 HHQ917604 HRM917604 IBI917604 ILE917604 IVA917604 JEW917604 JOS917604 JYO917604 KIK917604 KSG917604 LCC917604 LLY917604 LVU917604 MFQ917604 MPM917604 MZI917604 NJE917604 NTA917604 OCW917604 OMS917604 OWO917604 PGK917604 PQG917604 QAC917604 QJY917604 QTU917604 RDQ917604 RNM917604 RXI917604 SHE917604 SRA917604 TAW917604 TKS917604 TUO917604 UEK917604 UOG917604 UYC917604 VHY917604 VRU917604 WBQ917604 WLM917604 WVI917604 IW983140 SS983140 ACO983140 AMK983140 AWG983140 BGC983140 BPY983140 BZU983140 CJQ983140 CTM983140 DDI983140 DNE983140 DXA983140 EGW983140 EQS983140 FAO983140 FKK983140 FUG983140 GEC983140 GNY983140 GXU983140 HHQ983140 HRM983140 IBI983140 ILE983140 IVA983140 JEW983140 JOS983140 JYO983140 KIK983140 KSG983140 LCC983140 LLY983140 LVU983140 MFQ983140 MPM983140 MZI983140 NJE983140 NTA983140 OCW983140 OMS983140 OWO983140 PGK983140 PQG983140 QAC983140 QJY983140 QTU983140 RDQ983140 RNM983140 RXI983140 SHE983140 SRA983140 TAW983140 TKS983140 TUO983140 UEK983140 UOG983140 UYC983140 VHY983140 VRU983140 WBQ983140 WLM983140 WVI983140 WVI983138 IW65634 SS65634 ACO65634 AMK65634 AWG65634 BGC65634 BPY65634 BZU65634 CJQ65634 CTM65634 DDI65634 DNE65634 DXA65634 EGW65634 EQS65634 FAO65634 FKK65634 FUG65634 GEC65634 GNY65634 GXU65634 HHQ65634 HRM65634 IBI65634 ILE65634 IVA65634 JEW65634 JOS65634 JYO65634 KIK65634 KSG65634 LCC65634 LLY65634 LVU65634 MFQ65634 MPM65634 MZI65634 NJE65634 NTA65634 OCW65634 OMS65634 OWO65634 PGK65634 PQG65634 QAC65634 QJY65634 QTU65634 RDQ65634 RNM65634 RXI65634 SHE65634 SRA65634 TAW65634 TKS65634 TUO65634 UEK65634 UOG65634 UYC65634 VHY65634 VRU65634 WBQ65634 WLM65634 WVI65634 IW131170 SS131170 ACO131170 AMK131170 AWG131170 BGC131170 BPY131170 BZU131170 CJQ131170 CTM131170 DDI131170 DNE131170 DXA131170 EGW131170 EQS131170 FAO131170 FKK131170 FUG131170 GEC131170 GNY131170 GXU131170 HHQ131170 HRM131170 IBI131170 ILE131170 IVA131170 JEW131170 JOS131170 JYO131170 KIK131170 KSG131170 LCC131170 LLY131170 LVU131170 MFQ131170 MPM131170 MZI131170 NJE131170 NTA131170 OCW131170 OMS131170 OWO131170 PGK131170 PQG131170 QAC131170 QJY131170 QTU131170 RDQ131170 RNM131170 RXI131170 SHE131170 SRA131170 TAW131170 TKS131170 TUO131170 UEK131170 UOG131170 UYC131170 VHY131170 VRU131170 WBQ131170 WLM131170 WVI131170 IW196706 SS196706 ACO196706 AMK196706 AWG196706 BGC196706 BPY196706 BZU196706 CJQ196706 CTM196706 DDI196706 DNE196706 DXA196706 EGW196706 EQS196706 FAO196706 FKK196706 FUG196706 GEC196706 GNY196706 GXU196706 HHQ196706 HRM196706 IBI196706 ILE196706 IVA196706 JEW196706 JOS196706 JYO196706 KIK196706 KSG196706 LCC196706 LLY196706 LVU196706 MFQ196706 MPM196706 MZI196706 NJE196706 NTA196706 OCW196706 OMS196706 OWO196706 PGK196706 PQG196706 QAC196706 QJY196706 QTU196706 RDQ196706 RNM196706 RXI196706 SHE196706 SRA196706 TAW196706 TKS196706 TUO196706 UEK196706 UOG196706 UYC196706 VHY196706 VRU196706 WBQ196706 WLM196706 WVI196706 IW262242 SS262242 ACO262242 AMK262242 AWG262242 BGC262242 BPY262242 BZU262242 CJQ262242 CTM262242 DDI262242 DNE262242 DXA262242 EGW262242 EQS262242 FAO262242 FKK262242 FUG262242 GEC262242 GNY262242 GXU262242 HHQ262242 HRM262242 IBI262242 ILE262242 IVA262242 JEW262242 JOS262242 JYO262242 KIK262242 KSG262242 LCC262242 LLY262242 LVU262242 MFQ262242 MPM262242 MZI262242 NJE262242 NTA262242 OCW262242 OMS262242 OWO262242 PGK262242 PQG262242 QAC262242 QJY262242 QTU262242 RDQ262242 RNM262242 RXI262242 SHE262242 SRA262242 TAW262242 TKS262242 TUO262242 UEK262242 UOG262242 UYC262242 VHY262242 VRU262242 WBQ262242 WLM262242 WVI262242 IW327778 SS327778 ACO327778 AMK327778 AWG327778 BGC327778 BPY327778 BZU327778 CJQ327778 CTM327778 DDI327778 DNE327778 DXA327778 EGW327778 EQS327778 FAO327778 FKK327778 FUG327778 GEC327778 GNY327778 GXU327778 HHQ327778 HRM327778 IBI327778 ILE327778 IVA327778 JEW327778 JOS327778 JYO327778 KIK327778 KSG327778 LCC327778 LLY327778 LVU327778 MFQ327778 MPM327778 MZI327778 NJE327778 NTA327778 OCW327778 OMS327778 OWO327778 PGK327778 PQG327778 QAC327778 QJY327778 QTU327778 RDQ327778 RNM327778 RXI327778 SHE327778 SRA327778 TAW327778 TKS327778 TUO327778 UEK327778 UOG327778 UYC327778 VHY327778 VRU327778 WBQ327778 WLM327778 WVI327778 IW393314 SS393314 ACO393314 AMK393314 AWG393314 BGC393314 BPY393314 BZU393314 CJQ393314 CTM393314 DDI393314 DNE393314 DXA393314 EGW393314 EQS393314 FAO393314 FKK393314 FUG393314 GEC393314 GNY393314 GXU393314 HHQ393314 HRM393314 IBI393314 ILE393314 IVA393314 JEW393314 JOS393314 JYO393314 KIK393314 KSG393314 LCC393314 LLY393314 LVU393314 MFQ393314 MPM393314 MZI393314 NJE393314 NTA393314 OCW393314 OMS393314 OWO393314 PGK393314 PQG393314 QAC393314 QJY393314 QTU393314 RDQ393314 RNM393314 RXI393314 SHE393314 SRA393314 TAW393314 TKS393314 TUO393314 UEK393314 UOG393314 UYC393314 VHY393314 VRU393314 WBQ393314 WLM393314 WVI393314 IW458850 SS458850 ACO458850 AMK458850 AWG458850 BGC458850 BPY458850 BZU458850 CJQ458850 CTM458850 DDI458850 DNE458850 DXA458850 EGW458850 EQS458850 FAO458850 FKK458850 FUG458850 GEC458850 GNY458850 GXU458850 HHQ458850 HRM458850 IBI458850 ILE458850 IVA458850 JEW458850 JOS458850 JYO458850 KIK458850 KSG458850 LCC458850 LLY458850 LVU458850 MFQ458850 MPM458850 MZI458850 NJE458850 NTA458850 OCW458850 OMS458850 OWO458850 PGK458850 PQG458850 QAC458850 QJY458850 QTU458850 RDQ458850 RNM458850 RXI458850 SHE458850 SRA458850 TAW458850 TKS458850 TUO458850 UEK458850 UOG458850 UYC458850 VHY458850 VRU458850 WBQ458850 WLM458850 WVI458850 IW524386 SS524386 ACO524386 AMK524386 AWG524386 BGC524386 BPY524386 BZU524386 CJQ524386 CTM524386 DDI524386 DNE524386 DXA524386 EGW524386 EQS524386 FAO524386 FKK524386 FUG524386 GEC524386 GNY524386 GXU524386 HHQ524386 HRM524386 IBI524386 ILE524386 IVA524386 JEW524386 JOS524386 JYO524386 KIK524386 KSG524386 LCC524386 LLY524386 LVU524386 MFQ524386 MPM524386 MZI524386 NJE524386 NTA524386 OCW524386 OMS524386 OWO524386 PGK524386 PQG524386 QAC524386 QJY524386 QTU524386 RDQ524386 RNM524386 RXI524386 SHE524386 SRA524386 TAW524386 TKS524386 TUO524386 UEK524386 UOG524386 UYC524386 VHY524386 VRU524386 WBQ524386 WLM524386 WVI524386 IW589922 SS589922 ACO589922 AMK589922 AWG589922 BGC589922 BPY589922 BZU589922 CJQ589922 CTM589922 DDI589922 DNE589922 DXA589922 EGW589922 EQS589922 FAO589922 FKK589922 FUG589922 GEC589922 GNY589922 GXU589922 HHQ589922 HRM589922 IBI589922 ILE589922 IVA589922 JEW589922 JOS589922 JYO589922 KIK589922 KSG589922 LCC589922 LLY589922 LVU589922 MFQ589922 MPM589922 MZI589922 NJE589922 NTA589922 OCW589922 OMS589922 OWO589922 PGK589922 PQG589922 QAC589922 QJY589922 QTU589922 RDQ589922 RNM589922 RXI589922 SHE589922 SRA589922 TAW589922 TKS589922 TUO589922 UEK589922 UOG589922 UYC589922 VHY589922 VRU589922 WBQ589922 WLM589922 WVI589922 IW655458 SS655458 ACO655458 AMK655458 AWG655458 BGC655458 BPY655458 BZU655458 CJQ655458 CTM655458 DDI655458 DNE655458 DXA655458 EGW655458 EQS655458 FAO655458 FKK655458 FUG655458 GEC655458 GNY655458 GXU655458 HHQ655458 HRM655458 IBI655458 ILE655458 IVA655458 JEW655458 JOS655458 JYO655458 KIK655458 KSG655458 LCC655458 LLY655458 LVU655458 MFQ655458 MPM655458 MZI655458 NJE655458 NTA655458 OCW655458 OMS655458 OWO655458 PGK655458 PQG655458 QAC655458 QJY655458 QTU655458 RDQ655458 RNM655458 RXI655458 SHE655458 SRA655458 TAW655458 TKS655458 TUO655458 UEK655458 UOG655458 UYC655458 VHY655458 VRU655458 WBQ655458 WLM655458 WVI655458 IW720994 SS720994 ACO720994 AMK720994 AWG720994 BGC720994 BPY720994 BZU720994 CJQ720994 CTM720994 DDI720994 DNE720994 DXA720994 EGW720994 EQS720994 FAO720994 FKK720994 FUG720994 GEC720994 GNY720994 GXU720994 HHQ720994 HRM720994 IBI720994 ILE720994 IVA720994 JEW720994 JOS720994 JYO720994 KIK720994 KSG720994 LCC720994 LLY720994 LVU720994 MFQ720994 MPM720994 MZI720994 NJE720994 NTA720994 OCW720994 OMS720994 OWO720994 PGK720994 PQG720994 QAC720994 QJY720994 QTU720994 RDQ720994 RNM720994 RXI720994 SHE720994 SRA720994 TAW720994 TKS720994 TUO720994 UEK720994 UOG720994 UYC720994 VHY720994 VRU720994 WBQ720994 WLM720994 WVI720994 IW786530 SS786530 ACO786530 AMK786530 AWG786530 BGC786530 BPY786530 BZU786530 CJQ786530 CTM786530 DDI786530 DNE786530 DXA786530 EGW786530 EQS786530 FAO786530 FKK786530 FUG786530 GEC786530 GNY786530 GXU786530 HHQ786530 HRM786530 IBI786530 ILE786530 IVA786530 JEW786530 JOS786530 JYO786530 KIK786530 KSG786530 LCC786530 LLY786530 LVU786530 MFQ786530 MPM786530 MZI786530 NJE786530 NTA786530 OCW786530 OMS786530 OWO786530 PGK786530 PQG786530 QAC786530 QJY786530 QTU786530 RDQ786530 RNM786530 RXI786530 SHE786530 SRA786530 TAW786530 TKS786530 TUO786530 UEK786530 UOG786530 UYC786530 VHY786530 VRU786530 WBQ786530 WLM786530 WVI786530 IW852066 SS852066 ACO852066 AMK852066 AWG852066 BGC852066 BPY852066 BZU852066 CJQ852066 CTM852066 DDI852066 DNE852066 DXA852066 EGW852066 EQS852066 FAO852066 FKK852066 FUG852066 GEC852066 GNY852066 GXU852066 HHQ852066 HRM852066 IBI852066 ILE852066 IVA852066 JEW852066 JOS852066 JYO852066 KIK852066 KSG852066 LCC852066 LLY852066 LVU852066 MFQ852066 MPM852066 MZI852066 NJE852066 NTA852066 OCW852066 OMS852066 OWO852066 PGK852066 PQG852066 QAC852066 QJY852066 QTU852066 RDQ852066 RNM852066 RXI852066 SHE852066 SRA852066 TAW852066 TKS852066 TUO852066 UEK852066 UOG852066 UYC852066 VHY852066 VRU852066 WBQ852066 WLM852066 WVI852066 IW917602 SS917602 ACO917602 AMK917602 AWG917602 BGC917602 BPY917602 BZU917602 CJQ917602 CTM917602 DDI917602 DNE917602 DXA917602 EGW917602 EQS917602 FAO917602 FKK917602 FUG917602 GEC917602 GNY917602 GXU917602 HHQ917602 HRM917602 IBI917602 ILE917602 IVA917602 JEW917602 JOS917602 JYO917602 KIK917602 KSG917602 LCC917602 LLY917602 LVU917602 MFQ917602 MPM917602 MZI917602 NJE917602 NTA917602 OCW917602 OMS917602 OWO917602 PGK917602 PQG917602 QAC917602 QJY917602 QTU917602 RDQ917602 RNM917602 RXI917602 SHE917602 SRA917602 TAW917602 TKS917602 TUO917602 UEK917602 UOG917602 UYC917602 VHY917602 VRU917602 WBQ917602 WLM917602 WVI917602 IW983138 SS983138 ACO983138 AMK983138 AWG983138 BGC983138 BPY983138 BZU983138 CJQ983138 CTM983138 DDI983138 DNE983138 DXA983138 EGW983138 EQS983138 FAO983138 FKK983138 FUG983138 GEC983138 GNY983138 GXU983138 HHQ983138 HRM983138 IBI983138 ILE983138 IVA983138 JEW983138 JOS983138 JYO983138 KIK983138 KSG983138 LCC983138 LLY983138 LVU983138 MFQ983138 MPM983138 MZI983138 NJE983138 NTA983138 OCW983138 OMS983138 OWO983138 PGK983138 PQG983138 QAC983138 QJY983138 QTU983138 RDQ983138 RNM983138 RXI983138 SHE983138 SRA983138 TAW983138 TKS983138 TUO983138 UEK983138 UOG983138 UYC983138 VHY983138 VRU983138 WBQ983138 B917602 B983138 B65630:B65632 B131166:B131168 B196702:B196704 B262238:B262240 B327774:B327776 B393310:B393312 B458846:B458848 B524382:B524384 B589918:B589920 B655454:B655456 B720990:B720992 B786526:B786528 B852062:B852064 B917598:B917600 B983134:B983136 B65587:B65589 B131123:B131125 B196659:B196661 B262195:B262197 B327731:B327733 B393267:B393269 B458803:B458805 B524339:B524341 B589875:B589877 B655411:B655413 B720947:B720949 B786483:B786485 B852019:B852021 B917555:B917557 B983091:B983093 B65636 B131172 B196708 B262244 B327780 B393316 B458852 B524388 B589924 B655460 B720996 B786532 B852068 B917604 B983140 B65634 B131170 B196706 B262242 B327778 B393314 B458850 B524386 B589922 B655458 B720994 B786530 B852066">
      <formula1>"ATI, BBU, BNC, CEA, CNR, DTU, EMBL, EPFL, FZJ, GKSS, HMI, ILL, LIPC, MPG.IBCHEM, NPI, PNPI, PSI, RWTH, STFC, TUD, TUM, UHD"</formula1>
    </dataValidation>
  </dataValidations>
  <pageMargins left="0.23622047244094491" right="0.23622047244094491" top="0.74803149606299213" bottom="0.74803149606299213" header="0.31496062992125984" footer="0.31496062992125984"/>
  <pageSetup paperSize="9" scale="42" fitToHeight="2" orientation="landscape" horizontalDpi="200" verticalDpi="200"/>
  <headerFooter alignWithMargins="0">
    <oddHeader>&amp;CSINE2020 proposal &amp;Rbudget version 05</oddHeader>
    <oddFooter>&amp;R&amp;D</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topLeftCell="A43" workbookViewId="0">
      <selection activeCell="A11" sqref="A11"/>
    </sheetView>
  </sheetViews>
  <sheetFormatPr baseColWidth="10" defaultColWidth="8.83203125" defaultRowHeight="14" x14ac:dyDescent="0"/>
  <cols>
    <col min="1" max="1" width="22.5" style="389" customWidth="1"/>
    <col min="2" max="2" width="49.5" customWidth="1"/>
  </cols>
  <sheetData>
    <row r="1" spans="1:2">
      <c r="A1" s="387" t="s">
        <v>116</v>
      </c>
      <c r="B1" s="387" t="s">
        <v>117</v>
      </c>
    </row>
    <row r="2" spans="1:2">
      <c r="A2" s="387" t="s">
        <v>172</v>
      </c>
      <c r="B2" s="387"/>
    </row>
    <row r="3" spans="1:2">
      <c r="A3" s="387"/>
      <c r="B3" s="387"/>
    </row>
    <row r="4" spans="1:2">
      <c r="A4" s="387"/>
      <c r="B4" s="387"/>
    </row>
    <row r="5" spans="1:2">
      <c r="A5" s="387" t="s">
        <v>171</v>
      </c>
      <c r="B5" s="387"/>
    </row>
    <row r="6" spans="1:2">
      <c r="A6" s="387"/>
      <c r="B6" s="387"/>
    </row>
    <row r="7" spans="1:2">
      <c r="A7" s="387"/>
      <c r="B7" s="387"/>
    </row>
    <row r="8" spans="1:2">
      <c r="A8" s="387" t="s">
        <v>170</v>
      </c>
      <c r="B8" s="387"/>
    </row>
    <row r="9" spans="1:2">
      <c r="A9" s="387"/>
      <c r="B9" s="387"/>
    </row>
    <row r="10" spans="1:2">
      <c r="A10" s="387"/>
      <c r="B10" s="387"/>
    </row>
    <row r="11" spans="1:2">
      <c r="A11" s="387"/>
      <c r="B11" s="14"/>
    </row>
    <row r="12" spans="1:2">
      <c r="A12" s="387" t="s">
        <v>130</v>
      </c>
      <c r="B12" s="14"/>
    </row>
    <row r="13" spans="1:2">
      <c r="A13" s="387"/>
      <c r="B13" s="14" t="s">
        <v>125</v>
      </c>
    </row>
    <row r="14" spans="1:2">
      <c r="A14" s="387"/>
      <c r="B14" s="14" t="s">
        <v>118</v>
      </c>
    </row>
    <row r="15" spans="1:2">
      <c r="A15" s="387"/>
      <c r="B15" s="14" t="s">
        <v>119</v>
      </c>
    </row>
    <row r="16" spans="1:2">
      <c r="A16" s="387"/>
      <c r="B16" s="14" t="s">
        <v>126</v>
      </c>
    </row>
    <row r="17" spans="1:2">
      <c r="A17" s="387"/>
      <c r="B17" s="14" t="s">
        <v>127</v>
      </c>
    </row>
    <row r="18" spans="1:2">
      <c r="A18" s="387"/>
      <c r="B18" s="14" t="s">
        <v>128</v>
      </c>
    </row>
    <row r="19" spans="1:2">
      <c r="A19" s="387"/>
      <c r="B19" s="14" t="s">
        <v>129</v>
      </c>
    </row>
    <row r="20" spans="1:2">
      <c r="A20" s="387" t="s">
        <v>164</v>
      </c>
      <c r="B20" s="14"/>
    </row>
    <row r="21" spans="1:2">
      <c r="A21" s="387"/>
      <c r="B21" s="14"/>
    </row>
    <row r="22" spans="1:2">
      <c r="A22" s="387"/>
      <c r="B22" s="14"/>
    </row>
    <row r="23" spans="1:2">
      <c r="A23" s="387"/>
      <c r="B23" s="14"/>
    </row>
    <row r="24" spans="1:2">
      <c r="A24" s="387"/>
      <c r="B24" s="14"/>
    </row>
    <row r="25" spans="1:2">
      <c r="A25" s="387"/>
      <c r="B25" s="14"/>
    </row>
    <row r="26" spans="1:2">
      <c r="A26" s="387"/>
      <c r="B26" s="14"/>
    </row>
    <row r="27" spans="1:2">
      <c r="A27" s="387"/>
      <c r="B27" s="14"/>
    </row>
    <row r="28" spans="1:2">
      <c r="A28" s="387"/>
      <c r="B28" s="14"/>
    </row>
    <row r="29" spans="1:2">
      <c r="A29" s="387"/>
      <c r="B29" s="14"/>
    </row>
    <row r="30" spans="1:2">
      <c r="A30" s="387" t="s">
        <v>165</v>
      </c>
      <c r="B30" s="14"/>
    </row>
    <row r="31" spans="1:2">
      <c r="A31" s="387"/>
      <c r="B31" s="388" t="s">
        <v>124</v>
      </c>
    </row>
    <row r="32" spans="1:2">
      <c r="A32" s="387"/>
      <c r="B32" s="14" t="s">
        <v>122</v>
      </c>
    </row>
    <row r="33" spans="1:2">
      <c r="A33" s="387"/>
      <c r="B33" s="14" t="s">
        <v>123</v>
      </c>
    </row>
    <row r="34" spans="1:2">
      <c r="A34" s="387" t="s">
        <v>166</v>
      </c>
      <c r="B34" s="14"/>
    </row>
    <row r="35" spans="1:2">
      <c r="A35" s="387"/>
      <c r="B35" s="14" t="s">
        <v>151</v>
      </c>
    </row>
    <row r="36" spans="1:2">
      <c r="A36" s="387"/>
      <c r="B36" s="14" t="s">
        <v>152</v>
      </c>
    </row>
    <row r="37" spans="1:2">
      <c r="A37" s="387"/>
      <c r="B37" s="14" t="s">
        <v>153</v>
      </c>
    </row>
    <row r="38" spans="1:2">
      <c r="A38" s="387"/>
      <c r="B38" s="14" t="s">
        <v>154</v>
      </c>
    </row>
    <row r="39" spans="1:2">
      <c r="A39" s="387"/>
      <c r="B39" s="14" t="s">
        <v>155</v>
      </c>
    </row>
    <row r="40" spans="1:2">
      <c r="A40" s="387"/>
      <c r="B40" s="14" t="s">
        <v>156</v>
      </c>
    </row>
    <row r="41" spans="1:2">
      <c r="A41" s="387"/>
      <c r="B41" s="14" t="s">
        <v>157</v>
      </c>
    </row>
    <row r="42" spans="1:2">
      <c r="A42" s="387"/>
      <c r="B42" s="14" t="s">
        <v>158</v>
      </c>
    </row>
    <row r="43" spans="1:2">
      <c r="A43" s="387"/>
      <c r="B43" s="14" t="s">
        <v>159</v>
      </c>
    </row>
    <row r="44" spans="1:2">
      <c r="A44" s="387"/>
      <c r="B44" s="14" t="s">
        <v>160</v>
      </c>
    </row>
    <row r="45" spans="1:2">
      <c r="A45" s="387"/>
      <c r="B45" s="14" t="s">
        <v>161</v>
      </c>
    </row>
    <row r="46" spans="1:2">
      <c r="A46" s="387"/>
      <c r="B46" s="14" t="s">
        <v>162</v>
      </c>
    </row>
    <row r="47" spans="1:2">
      <c r="A47" s="387"/>
      <c r="B47" s="14" t="s">
        <v>163</v>
      </c>
    </row>
    <row r="48" spans="1:2">
      <c r="A48" s="387" t="s">
        <v>167</v>
      </c>
      <c r="B48" s="14"/>
    </row>
    <row r="49" spans="1:2">
      <c r="A49" s="387"/>
      <c r="B49" s="14"/>
    </row>
    <row r="50" spans="1:2">
      <c r="A50" s="387"/>
      <c r="B50" s="14"/>
    </row>
    <row r="51" spans="1:2">
      <c r="A51" s="387" t="s">
        <v>168</v>
      </c>
      <c r="B51" s="14"/>
    </row>
    <row r="52" spans="1:2">
      <c r="A52" s="387"/>
      <c r="B52" s="14"/>
    </row>
    <row r="53" spans="1:2">
      <c r="A53" s="387"/>
      <c r="B53" s="14"/>
    </row>
    <row r="54" spans="1:2">
      <c r="A54" s="387" t="s">
        <v>169</v>
      </c>
      <c r="B54" s="14"/>
    </row>
    <row r="55" spans="1:2">
      <c r="A55" s="387"/>
      <c r="B55" s="14"/>
    </row>
    <row r="56" spans="1:2">
      <c r="A56" s="387"/>
      <c r="B56" s="14"/>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C14" sqref="C14"/>
    </sheetView>
  </sheetViews>
  <sheetFormatPr baseColWidth="10" defaultColWidth="8.83203125" defaultRowHeight="13" x14ac:dyDescent="0"/>
  <cols>
    <col min="1" max="1" width="32.1640625" style="360" customWidth="1"/>
    <col min="2" max="2" width="13.1640625" style="380" customWidth="1"/>
    <col min="3" max="3" width="78.33203125" style="372" customWidth="1"/>
    <col min="4" max="16384" width="8.83203125" style="360"/>
  </cols>
  <sheetData>
    <row r="1" spans="1:3" ht="14" thickBot="1">
      <c r="A1" s="367" t="s">
        <v>106</v>
      </c>
    </row>
    <row r="2" spans="1:3" ht="14" thickBot="1">
      <c r="A2" s="365" t="s">
        <v>12</v>
      </c>
      <c r="B2" s="381" t="s">
        <v>111</v>
      </c>
      <c r="C2" s="373" t="s">
        <v>104</v>
      </c>
    </row>
    <row r="3" spans="1:3">
      <c r="A3" s="369" t="s">
        <v>114</v>
      </c>
      <c r="B3" s="382">
        <v>0</v>
      </c>
      <c r="C3" s="374"/>
    </row>
    <row r="4" spans="1:3">
      <c r="A4" s="370" t="s">
        <v>107</v>
      </c>
      <c r="B4" s="383">
        <v>116000</v>
      </c>
      <c r="C4" s="375"/>
    </row>
    <row r="5" spans="1:3" ht="52">
      <c r="A5" s="371" t="s">
        <v>112</v>
      </c>
      <c r="B5" s="384">
        <v>60000</v>
      </c>
      <c r="C5" s="379" t="s">
        <v>115</v>
      </c>
    </row>
    <row r="6" spans="1:3">
      <c r="A6" s="370" t="s">
        <v>113</v>
      </c>
      <c r="B6" s="383">
        <v>0</v>
      </c>
      <c r="C6" s="376"/>
    </row>
    <row r="7" spans="1:3" ht="14" thickBot="1">
      <c r="A7" s="366" t="s">
        <v>13</v>
      </c>
      <c r="B7" s="385">
        <f>SUM(B5:B6)</f>
        <v>60000</v>
      </c>
      <c r="C7" s="377"/>
    </row>
    <row r="8" spans="1:3" ht="14" thickBot="1">
      <c r="A8" s="368"/>
      <c r="B8" s="386"/>
      <c r="C8" s="378"/>
    </row>
    <row r="9" spans="1:3" ht="14" thickBot="1">
      <c r="A9" s="367" t="s">
        <v>108</v>
      </c>
    </row>
    <row r="10" spans="1:3" ht="14" thickBot="1">
      <c r="A10" s="365" t="s">
        <v>15</v>
      </c>
      <c r="B10" s="381" t="s">
        <v>111</v>
      </c>
      <c r="C10" s="373" t="s">
        <v>104</v>
      </c>
    </row>
    <row r="11" spans="1:3">
      <c r="A11" s="369" t="s">
        <v>114</v>
      </c>
      <c r="B11" s="382">
        <v>20000</v>
      </c>
      <c r="C11" s="374"/>
    </row>
    <row r="12" spans="1:3">
      <c r="A12" s="370" t="s">
        <v>107</v>
      </c>
      <c r="B12" s="383"/>
      <c r="C12" s="375"/>
    </row>
    <row r="13" spans="1:3">
      <c r="A13" s="371" t="s">
        <v>112</v>
      </c>
      <c r="B13" s="384"/>
      <c r="C13" s="379"/>
    </row>
    <row r="14" spans="1:3">
      <c r="A14" s="370" t="s">
        <v>113</v>
      </c>
      <c r="B14" s="383">
        <v>0</v>
      </c>
      <c r="C14" s="376"/>
    </row>
    <row r="15" spans="1:3" ht="14" thickBot="1">
      <c r="A15" s="366" t="s">
        <v>13</v>
      </c>
      <c r="B15" s="385">
        <f>SUM(B13:B14)</f>
        <v>0</v>
      </c>
      <c r="C15" s="377"/>
    </row>
    <row r="17" spans="1:3" ht="14" thickBot="1">
      <c r="A17" s="367" t="s">
        <v>109</v>
      </c>
    </row>
    <row r="18" spans="1:3" ht="14" thickBot="1">
      <c r="A18" s="365" t="s">
        <v>18</v>
      </c>
      <c r="B18" s="381" t="s">
        <v>111</v>
      </c>
      <c r="C18" s="373" t="s">
        <v>104</v>
      </c>
    </row>
    <row r="19" spans="1:3">
      <c r="A19" s="369" t="s">
        <v>114</v>
      </c>
      <c r="B19" s="382">
        <v>0</v>
      </c>
      <c r="C19" s="374"/>
    </row>
    <row r="20" spans="1:3">
      <c r="A20" s="370" t="s">
        <v>107</v>
      </c>
      <c r="B20" s="383"/>
      <c r="C20" s="375"/>
    </row>
    <row r="21" spans="1:3">
      <c r="A21" s="371" t="s">
        <v>112</v>
      </c>
      <c r="B21" s="384"/>
      <c r="C21" s="379"/>
    </row>
    <row r="22" spans="1:3">
      <c r="A22" s="370" t="s">
        <v>113</v>
      </c>
      <c r="B22" s="383">
        <v>0</v>
      </c>
      <c r="C22" s="376"/>
    </row>
    <row r="23" spans="1:3" ht="14" thickBot="1">
      <c r="A23" s="366" t="s">
        <v>13</v>
      </c>
      <c r="B23" s="385">
        <f>SUM(B21:B22)</f>
        <v>0</v>
      </c>
      <c r="C23" s="377"/>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Regneark</vt:lpstr>
      </vt:variant>
      <vt:variant>
        <vt:i4>3</vt:i4>
      </vt:variant>
    </vt:vector>
  </HeadingPairs>
  <TitlesOfParts>
    <vt:vector size="3" baseType="lpstr">
      <vt:lpstr>WP</vt:lpstr>
      <vt:lpstr>Key performance indicators</vt:lpstr>
      <vt:lpstr>T3.4b Other cost</vt:lpstr>
    </vt:vector>
  </TitlesOfParts>
  <Company>ILL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miriam forster</dc:creator>
  <cp:lastModifiedBy>Peter Kjær Willendrup</cp:lastModifiedBy>
  <cp:lastPrinted>2014-08-08T12:35:22Z</cp:lastPrinted>
  <dcterms:created xsi:type="dcterms:W3CDTF">2014-08-08T11:50:59Z</dcterms:created>
  <dcterms:modified xsi:type="dcterms:W3CDTF">2014-08-25T12:37:43Z</dcterms:modified>
</cp:coreProperties>
</file>